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300" windowHeight="6045" tabRatio="910" activeTab="9"/>
  </bookViews>
  <sheets>
    <sheet name="81-69" sheetId="1" r:id="rId1"/>
    <sheet name="82-70" sheetId="2" r:id="rId2"/>
    <sheet name="83-71" sheetId="3" r:id="rId3"/>
    <sheet name="84-72" sheetId="4" r:id="rId4"/>
    <sheet name="85-73" sheetId="5" r:id="rId5"/>
    <sheet name="86-74" sheetId="6" r:id="rId6"/>
    <sheet name="87-75 XDCB" sheetId="7" r:id="rId7"/>
    <sheet name="88-76" sheetId="8" r:id="rId8"/>
    <sheet name="89-77" sheetId="9" r:id="rId9"/>
    <sheet name="92-80 XDCB" sheetId="10" r:id="rId10"/>
  </sheets>
  <definedNames>
    <definedName name="_xlnm.Print_Titles" localSheetId="2">'83-71'!$9:$11</definedName>
    <definedName name="_xlnm.Print_Titles" localSheetId="6">'87-75 XDCB'!$7:$10</definedName>
    <definedName name="_xlnm.Print_Titles" localSheetId="7">'88-76'!$8:$9</definedName>
    <definedName name="_xlnm.Print_Titles" localSheetId="9">'92-80 XDCB'!$8:$12</definedName>
  </definedNames>
  <calcPr fullCalcOnLoad="1"/>
</workbook>
</file>

<file path=xl/comments10.xml><?xml version="1.0" encoding="utf-8"?>
<comments xmlns="http://schemas.openxmlformats.org/spreadsheetml/2006/main">
  <authors>
    <author>USER</author>
  </authors>
  <commentList>
    <comment ref="C47" authorId="0">
      <text>
        <r>
          <rPr>
            <b/>
            <sz val="9"/>
            <rFont val="Tahoma"/>
            <family val="2"/>
          </rPr>
          <t>USER:</t>
        </r>
        <r>
          <rPr>
            <sz val="9"/>
            <rFont val="Tahoma"/>
            <family val="2"/>
          </rPr>
          <t xml:space="preserve">
CPBT 27tỷ</t>
        </r>
      </text>
    </comment>
  </commentList>
</comments>
</file>

<file path=xl/comments8.xml><?xml version="1.0" encoding="utf-8"?>
<comments xmlns="http://schemas.openxmlformats.org/spreadsheetml/2006/main">
  <authors>
    <author>user</author>
  </authors>
  <commentList>
    <comment ref="B44" authorId="0">
      <text>
        <r>
          <rPr>
            <b/>
            <sz val="9"/>
            <rFont val="Tahoma"/>
            <family val="2"/>
          </rPr>
          <t>user:</t>
        </r>
        <r>
          <rPr>
            <sz val="9"/>
            <rFont val="Tahoma"/>
            <family val="2"/>
          </rPr>
          <t xml:space="preserve">
CHI LUONG
</t>
        </r>
      </text>
    </comment>
  </commentList>
</comments>
</file>

<file path=xl/sharedStrings.xml><?xml version="1.0" encoding="utf-8"?>
<sst xmlns="http://schemas.openxmlformats.org/spreadsheetml/2006/main" count="845" uniqueCount="481">
  <si>
    <t>Đơn vị: Triệu đồng</t>
  </si>
  <si>
    <t>STT</t>
  </si>
  <si>
    <t>NỘI DUNG</t>
  </si>
  <si>
    <t>A</t>
  </si>
  <si>
    <t>B</t>
  </si>
  <si>
    <t>I</t>
  </si>
  <si>
    <t>Thu từ khu vực DNNN do Trung ương quản lý</t>
  </si>
  <si>
    <t>(Chi tiết theo sắc thuế)</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</si>
  <si>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</si>
  <si>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</si>
  <si>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</si>
  <si>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</si>
  <si>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</si>
  <si>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</si>
  <si>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</si>
  <si>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</si>
  <si>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</si>
  <si>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</si>
  <si>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</si>
  <si>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</si>
  <si>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</si>
  <si>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</si>
  <si>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</si>
  <si>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II</t>
  </si>
  <si>
    <t>Thu viện trợ</t>
  </si>
  <si>
    <t>Nội dung</t>
  </si>
  <si>
    <t xml:space="preserve">Chia ra </t>
  </si>
  <si>
    <t>1=2+3</t>
  </si>
  <si>
    <t>Chi đầu tư phát triển</t>
  </si>
  <si>
    <t>Chi đầu tư cho các dự án</t>
  </si>
  <si>
    <t>Trong đó chia theo lĩnh vực:</t>
  </si>
  <si>
    <t>-</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</si>
  <si>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</si>
  <si>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</si>
  <si>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</si>
  <si>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</si>
  <si>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</si>
  <si>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phát triển khác</t>
  </si>
  <si>
    <t>Chi thường xuyên</t>
  </si>
  <si>
    <t>Trong đó:</t>
  </si>
  <si>
    <t>III</t>
  </si>
  <si>
    <t>Chi dự phòng ngân sách</t>
  </si>
  <si>
    <t>IV</t>
  </si>
  <si>
    <t>CHI CÁC CHƯƠNG TRÌNH MỤC TIÊU</t>
  </si>
  <si>
    <t>Chi các chương trình mục tiêu quốc gia</t>
  </si>
  <si>
    <t>(Chi tiết theo từng chương trình mục tiêu quốc gia)</t>
  </si>
  <si>
    <t>Chi các chương trình mục tiêu, nhiệm vụ</t>
  </si>
  <si>
    <t>(Chi tiết theo từng chương trình mục tiêu nhiệm vụ)</t>
  </si>
  <si>
    <t>C</t>
  </si>
  <si>
    <t>CHI CHUYỂN NGUỒN SANG NĂM SAU</t>
  </si>
  <si>
    <t xml:space="preserve">CHI BỔ SUNG CÂN ĐỐI CHO NGÂN SÁCH XÃ </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</si>
  <si>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</si>
  <si>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</si>
  <si>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</si>
  <si>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</si>
  <si>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</si>
  <si>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</si>
  <si>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</si>
  <si>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</si>
  <si>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</si>
  <si>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</si>
  <si>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</si>
  <si>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</si>
  <si>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</si>
  <si>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</si>
  <si>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</si>
  <si>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</si>
  <si>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</si>
  <si>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</si>
  <si>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</si>
  <si>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</si>
  <si>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TÊN ĐƠN VỊ</t>
  </si>
  <si>
    <t xml:space="preserve">TỔNG SỐ </t>
  </si>
  <si>
    <t>CHI ĐẦU TƯ PHÁT TRIỂN (KHÔNG KỂ CHƯƠNG TRÌNH MỤC TIÊU QUỐC GIA)</t>
  </si>
  <si>
    <t>CHI THƯỜNG XUYÊN (KHÔNG KỂ CHƯƠNG TRÌNH MỤC TIÊU QUỐC GIA)</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</si>
  <si>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</si>
  <si>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</si>
  <si>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</si>
  <si>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</si>
  <si>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</si>
  <si>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</si>
  <si>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</si>
  <si>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</si>
  <si>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 xml:space="preserve">CHI BỔ SUNG CÓ MỤC TIÊU CHO NGÂN SÁCH XÃ </t>
  </si>
  <si>
    <t>V</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</si>
  <si>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</si>
  <si>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</si>
  <si>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</si>
  <si>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</si>
  <si>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</si>
  <si>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</si>
  <si>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</si>
  <si>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</si>
  <si>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</si>
  <si>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</si>
  <si>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</si>
  <si>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</si>
  <si>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</si>
  <si>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Biểu số 81/CK-NSNN</t>
  </si>
  <si>
    <t>(Dự toán đã được Hội đồng nhân dân quyết định)</t>
  </si>
  <si>
    <t>Thu bổ sung từ ngân sách cấp trên</t>
  </si>
  <si>
    <t>Thu bổ sung cân đối</t>
  </si>
  <si>
    <t>Thu bổ sung có mục tiêu</t>
  </si>
  <si>
    <t>Thu kết dư</t>
  </si>
  <si>
    <t>Thu chuyển nguồn từ năm trước chuyển sang</t>
  </si>
  <si>
    <t> I</t>
  </si>
  <si>
    <t>Dự phòng ngân sách</t>
  </si>
  <si>
    <t>Chi các chương trình mục tiêu</t>
  </si>
  <si>
    <t>Chi chuyển nguồn sang năm sau</t>
  </si>
  <si>
    <t>Biểu số 82/CK-NSNN</t>
  </si>
  <si>
    <t>Nguồn thu ngân sách</t>
  </si>
  <si>
    <t>Thu ngân sách được hưởng theo phân cấp</t>
  </si>
  <si>
    <t>Chi ngân sách</t>
  </si>
  <si>
    <t>Chi bổ sung cho ngân sách xã</t>
  </si>
  <si>
    <t> -</t>
  </si>
  <si>
    <t>Chi bổ sung cân đối</t>
  </si>
  <si>
    <t>Chi bổ sung có mục tiêu</t>
  </si>
  <si>
    <t>- </t>
  </si>
  <si>
    <t>Biểu số 83/CK-NSNN</t>
  </si>
  <si>
    <t>Biểu số 84/CK-NSNN</t>
  </si>
  <si>
    <t>Biểu số 85/CK-NSNN</t>
  </si>
  <si>
    <t>Biểu số 86/CK-NSNN</t>
  </si>
  <si>
    <t>Biểu số 87/CK-NSNN</t>
  </si>
  <si>
    <t>Biểu số 89/CK-NSNN</t>
  </si>
  <si>
    <t>Stt</t>
  </si>
  <si>
    <t>Tên đơn vị</t>
  </si>
  <si>
    <t>Tổng thu NSNN trên địa bàn</t>
  </si>
  <si>
    <t>Tổng số</t>
  </si>
  <si>
    <t xml:space="preserve">Thu ngân sách xã hưởng từ các khoản thu phân chia </t>
  </si>
  <si>
    <t>DỰ TOÁN</t>
  </si>
  <si>
    <t>Danh mục dự án</t>
  </si>
  <si>
    <t>Địa điểm xây dựng</t>
  </si>
  <si>
    <t>Năng lực thiết kế</t>
  </si>
  <si>
    <t>Quyết định đầu tư</t>
  </si>
  <si>
    <t>Tổng mức đầu tư được duyệt</t>
  </si>
  <si>
    <t>Tổng số (tất cả nguồn vốn)</t>
  </si>
  <si>
    <t>Chia theo nguồn vốn</t>
  </si>
  <si>
    <t>NSTT</t>
  </si>
  <si>
    <t>XSKT</t>
  </si>
  <si>
    <t>KTQĐ</t>
  </si>
  <si>
    <t>a</t>
  </si>
  <si>
    <t>b</t>
  </si>
  <si>
    <t>c</t>
  </si>
  <si>
    <t>Phường Xuân Bình</t>
  </si>
  <si>
    <t>Phường Xuân An</t>
  </si>
  <si>
    <t>Xã Bình Lộc</t>
  </si>
  <si>
    <t>Phường Phú Bình</t>
  </si>
  <si>
    <t>Xã Hàng Gòn</t>
  </si>
  <si>
    <t>Xã Bảo Quang</t>
  </si>
  <si>
    <t>Phường Xuân Thanh</t>
  </si>
  <si>
    <t>VI</t>
  </si>
  <si>
    <t>VII</t>
  </si>
  <si>
    <t>IX</t>
  </si>
  <si>
    <t>X</t>
  </si>
  <si>
    <t>XI</t>
  </si>
  <si>
    <t>1.11</t>
  </si>
  <si>
    <t>Chi an ninh - quốc phòng</t>
  </si>
  <si>
    <t xml:space="preserve">Chi sự nghiệp kinh tế </t>
  </si>
  <si>
    <t>Chi SN phát thanh</t>
  </si>
  <si>
    <t>Chi sự nghiệp giáo dục - đào tạo</t>
  </si>
  <si>
    <t>Chi sự nghiệp y tế (Bảo hiểm y tế cho học sinh)</t>
  </si>
  <si>
    <t>Chi Quản lý hành chính</t>
  </si>
  <si>
    <t>Chi đảm bảo xã hội</t>
  </si>
  <si>
    <t>Chi Quốc phòng</t>
  </si>
  <si>
    <t>Chi An ninh</t>
  </si>
  <si>
    <t xml:space="preserve">Chi khác ngân sách </t>
  </si>
  <si>
    <t>Thu Ngoài Quốc doanh</t>
  </si>
  <si>
    <t xml:space="preserve"> - Thuế GTGT</t>
  </si>
  <si>
    <t xml:space="preserve"> - Thuế TTĐB</t>
  </si>
  <si>
    <t xml:space="preserve"> - Thuế TNDN</t>
  </si>
  <si>
    <t xml:space="preserve"> - Thuế tài nguyên</t>
  </si>
  <si>
    <t>Ngân sách cấp Xã</t>
  </si>
  <si>
    <t>Chi bổ sung thực hiện điều chỉnh tiền lương</t>
  </si>
  <si>
    <t>Phường Xuân Hoà</t>
  </si>
  <si>
    <t>Phường Xuân Trung</t>
  </si>
  <si>
    <t>Xã Bàu Trâm</t>
  </si>
  <si>
    <t>D</t>
  </si>
  <si>
    <t>CHI QUẢN LÝ QUA NGÂN SÁCH</t>
  </si>
  <si>
    <t>Chi tiết kiệm 10% chi thường xuyên</t>
  </si>
  <si>
    <t>CHI AN NINH - QUỐC PHÒNG</t>
  </si>
  <si>
    <t>TÊN
 ĐƠN VỊ</t>
  </si>
  <si>
    <t>TỔNG
 SỐ</t>
  </si>
  <si>
    <t>CHI GIÁO DỤC-
 ĐÀO TẠO VÀ
 DẠY NGHỀ</t>
  </si>
  <si>
    <t>CHI KHOA HỌC 
VÀ CÔNG NGHỆ</t>
  </si>
  <si>
    <t>CHI Y TẾ DÂN 
SỐ VÀ GIA ĐÌNH</t>
  </si>
  <si>
    <t>CHI VĂN HÓA
 THÔNG TIN</t>
  </si>
  <si>
    <t>CHI PHÁT THANH
 TRUYỀN HÌNH, THÔNG TẤN</t>
  </si>
  <si>
    <t>CHI THỀ 
DỤC THỂ THAO</t>
  </si>
  <si>
    <t>CHI BẢO
 VỆ MÔI TRỪƠNG</t>
  </si>
  <si>
    <t>CHI CÁC HOẠT ĐỘNG KINH
 TẾ</t>
  </si>
  <si>
    <t>CHI GIAO
 THÔNG</t>
  </si>
  <si>
    <t>CHI NÔNG LÂM
 NGHIỆP, THỦY
 LỢI, THỦY SẢN</t>
  </si>
  <si>
    <t>CHO HOẠT ĐỘNG
 CỦA CƠ QUAN 
QUẢN LÝ NHÀ NƯỚC,
 ĐẢNG ĐOÀN THỂ</t>
  </si>
  <si>
    <t>CHI ĐẢM 
BẢO XÃ HỘI</t>
  </si>
  <si>
    <t>THCS Bảo Quang</t>
  </si>
  <si>
    <t>THCS Hàng Gòn</t>
  </si>
  <si>
    <t>THCS Hồ Thị Hương</t>
  </si>
  <si>
    <t>THCS Lê Quý Đôn</t>
  </si>
  <si>
    <t>THCS Ngô Quyền</t>
  </si>
  <si>
    <t>THCS Chu Văn An</t>
  </si>
  <si>
    <t>THCS Lê A</t>
  </si>
  <si>
    <t>THCS Xuân Lập</t>
  </si>
  <si>
    <t>THCS Nguyễn Trãi</t>
  </si>
  <si>
    <t>THCS Xuân Tân</t>
  </si>
  <si>
    <t>SN thủy lợi</t>
  </si>
  <si>
    <t>UB Mặt trận tổ quốc</t>
  </si>
  <si>
    <t>Hội Phụ nữ</t>
  </si>
  <si>
    <t>Hội Nông dân</t>
  </si>
  <si>
    <t>Hội Cựu chiến binh</t>
  </si>
  <si>
    <t>Hội nạn nhân chất độc da cam</t>
  </si>
  <si>
    <t>Hội người cao tuổi</t>
  </si>
  <si>
    <t>Hội người mù</t>
  </si>
  <si>
    <t>Hội Khuyến Học</t>
  </si>
  <si>
    <t>Hội thanh niên xung phong</t>
  </si>
  <si>
    <t xml:space="preserve">Hội Chữ thập đỏ      </t>
  </si>
  <si>
    <t>Phòng Tài chính - Kế hoạch</t>
  </si>
  <si>
    <t>Phòng Tư pháp</t>
  </si>
  <si>
    <t>Phòng Dân tộc</t>
  </si>
  <si>
    <t>Phòng Giáo dục và Đào tạo</t>
  </si>
  <si>
    <t>Phòng Quản lý đô thị</t>
  </si>
  <si>
    <t>Phòng Tài nguyên và MT</t>
  </si>
  <si>
    <t>Phòng Lao động - TB và XH</t>
  </si>
  <si>
    <t>Phòng Kinh tế</t>
  </si>
  <si>
    <t>Phòng Nội vụ</t>
  </si>
  <si>
    <t>Văn phòng HĐND và UBND</t>
  </si>
  <si>
    <t>Phòng Văn hoá - Thông Tin</t>
  </si>
  <si>
    <t>Phòng Y tế</t>
  </si>
  <si>
    <t>Thu tiền từ sử dụng đất</t>
  </si>
  <si>
    <t>A.1</t>
  </si>
  <si>
    <t>A.2</t>
  </si>
  <si>
    <t>CHI QUẢN LÝ QUA NS</t>
  </si>
  <si>
    <t>Chi khác ngân sách</t>
  </si>
  <si>
    <t>Tiết kiệm 10% chi thường xuyên</t>
  </si>
  <si>
    <t>Biểu số 92/CK-NSNN</t>
  </si>
  <si>
    <t>Thu từ nguồn huy động - đóng góp</t>
  </si>
  <si>
    <t>Biểu 88/CK-NSNN</t>
  </si>
  <si>
    <t>THU TỪ CÁC KHOẢN HUY ĐỘNG, ĐÓNG GÓP, DỊCH VỤ</t>
  </si>
  <si>
    <t>Chi từ nguồn huy động, đóng góp, dịch vụ</t>
  </si>
  <si>
    <t>Chi từ nguồn huy động - đóng góp</t>
  </si>
  <si>
    <t>Thuế GTGT</t>
  </si>
  <si>
    <t>Thuế TNDN</t>
  </si>
  <si>
    <t>Thuế Tài nguyên</t>
  </si>
  <si>
    <t>Chi đầu tư từ nguồn NSTT</t>
  </si>
  <si>
    <t>CHI TỪ NGUỒN HUY ĐỘNG, ĐÓNG GÓP</t>
  </si>
  <si>
    <t>Chi Quốc phòng- An ninh</t>
  </si>
  <si>
    <t>CỘNG (I+II+III+IV+V)</t>
  </si>
  <si>
    <t>Cơ quan Đảng</t>
  </si>
  <si>
    <t>Đoàn thể, tổ chức chính trị</t>
  </si>
  <si>
    <t xml:space="preserve"> Các tổ chức hội đặc thù </t>
  </si>
  <si>
    <t>Quản lý nhà nước</t>
  </si>
  <si>
    <t>Văn phòng điều phối NTM</t>
  </si>
  <si>
    <t>SỰ NGHIỆP VĂN HÓA- THỂ THAO</t>
  </si>
  <si>
    <t xml:space="preserve">Sự nghiệp văn hóa </t>
  </si>
  <si>
    <t>Phòng Văn hóa - thông tin</t>
  </si>
  <si>
    <t>Sự nghiệp thể thao</t>
  </si>
  <si>
    <t>SỰ NGHIỆP KINH TẾ</t>
  </si>
  <si>
    <t>Sự nghiệp thủy lợi</t>
  </si>
  <si>
    <t>SỰ NGHIỆP PHÁT THANH</t>
  </si>
  <si>
    <t>CHI AN NINH-QUỐC PHÒNG</t>
  </si>
  <si>
    <t>SỰ NGHIỆP Y TẾ</t>
  </si>
  <si>
    <t>Bảo hiểm xã hội</t>
  </si>
  <si>
    <t>CHI KHÁC</t>
  </si>
  <si>
    <t>Ngân hàng chính sách xã hội</t>
  </si>
  <si>
    <t>CHI AN NINH  - QUỐC PHÒNG</t>
  </si>
  <si>
    <t>SỰ NGHIỆP GIÁO DỤC</t>
  </si>
  <si>
    <t>KHỐI MẦM NON</t>
  </si>
  <si>
    <t>KHỐI TIỂU HỌC</t>
  </si>
  <si>
    <t>KHỐI THCS</t>
  </si>
  <si>
    <t>CHI CÂN ĐỐI NGÂN SÁCH</t>
  </si>
  <si>
    <t>Chi đầu tư bằng nguồn vốn khác</t>
  </si>
  <si>
    <t>Thu từ kinh tế hỗn hợp ngoài quốc doanh</t>
  </si>
  <si>
    <t>VIII</t>
  </si>
  <si>
    <t>TỔNG CỘNG</t>
  </si>
  <si>
    <t>CHI KHÁC, ATGT</t>
  </si>
  <si>
    <t>Chi các hoạt động khác</t>
  </si>
  <si>
    <t>TỔNG NGUỒN THU NGÂN SÁCH THÀNH PHỐ</t>
  </si>
  <si>
    <t>Thu ngân sách thành phố được hưởng theo phân cấp</t>
  </si>
  <si>
    <t>Thu ngân sách thành phố hưởng 100%</t>
  </si>
  <si>
    <t xml:space="preserve">Thu ngân sách thành phố hưởng từ các khoản thu phân chia </t>
  </si>
  <si>
    <t xml:space="preserve">THU TỪ NGUỒN THU TẠI ĐỊA PHƯƠNG </t>
  </si>
  <si>
    <t>Nguồn CCTL địa phương</t>
  </si>
  <si>
    <t>THU TỪ  CÁC KHOẢN HUY ĐỘNG, ĐÓNG GÓP, DỊCH VỤ</t>
  </si>
  <si>
    <t>A.3</t>
  </si>
  <si>
    <t>TĂNG THU (DỰ TOÁN GIAO CAO HƠN DỰ TOÁN TỈNH GIAO)</t>
  </si>
  <si>
    <t>TỔNG CHI NGÂN SÁCH  THÀNH PHỐ</t>
  </si>
  <si>
    <t>Tổng chi cân đối ngân sách thành phố</t>
  </si>
  <si>
    <t>Chi thường xuyên, Trong đó:</t>
  </si>
  <si>
    <t xml:space="preserve"> -  10% cải cách tiền lương</t>
  </si>
  <si>
    <t>Chi học phí, dịch vụ</t>
  </si>
  <si>
    <t>NGUỒN  DỰ TOÁN GIAO CAO HƠN DỰ TOÁN TỈNH GIAO (CHƯA PHÂN BỔ CHI)</t>
  </si>
  <si>
    <t>NGÂN SÁCH CẤP THÀNH PHỐ</t>
  </si>
  <si>
    <t>Thu bổ sung từ ngân sách cấp  thành phố</t>
  </si>
  <si>
    <t xml:space="preserve">Thu từ khu vực DNNN do THÀNH PHỐ quản lý </t>
  </si>
  <si>
    <t>THU CTN- NGOÀI QUỐC DOANH ( tỉnh thu thành phố hưởng)</t>
  </si>
  <si>
    <t>TỔNG CHI NGÂN SÁCH THÀNH PHỐ</t>
  </si>
  <si>
    <t>E</t>
  </si>
  <si>
    <t>Ngân sách thành phố</t>
  </si>
  <si>
    <t>Ngân sách cấp thành phố</t>
  </si>
  <si>
    <t>CHI NGÂN SÁCH CẤP THÀNH PHỐ THEO LĨNH VỰC</t>
  </si>
  <si>
    <t>Thanh tra thành phố</t>
  </si>
  <si>
    <t>Chi khác QLNN</t>
  </si>
  <si>
    <t>Trung tâm Văn hoá Thông tin và Thể thao</t>
  </si>
  <si>
    <t>Trung tâm dịch vụ nông nghiệp</t>
  </si>
  <si>
    <t>Chi khác sự nghiệp kinh tế</t>
  </si>
  <si>
    <t>Chi ATGT</t>
  </si>
  <si>
    <t>Số bổ sung cân đối từ ngân sách cấp thành phố</t>
  </si>
  <si>
    <t>Phường Bảo Vinh</t>
  </si>
  <si>
    <t>Phường Suối Tre</t>
  </si>
  <si>
    <t>Phường Xuân Lập</t>
  </si>
  <si>
    <t>Phường Xuân Tân</t>
  </si>
  <si>
    <t>Thời gian thực hiện</t>
  </si>
  <si>
    <t>P. Bảo Vinh</t>
  </si>
  <si>
    <t>P. Xuân Bình</t>
  </si>
  <si>
    <t>P. Xuân An</t>
  </si>
  <si>
    <t>2020-2022</t>
  </si>
  <si>
    <t>(KHÔNG BAO GỒM SỐ BỔ SUNG CỦA TỈNH)</t>
  </si>
  <si>
    <t>TỔNG THU NSNN (A+B+C+D)</t>
  </si>
  <si>
    <t>TỔNG THU CÂN ĐỐI NSNN (I+II)</t>
  </si>
  <si>
    <t>Thu nội địa (không tính tiền SDĐ và các khoản trung ương và tỉnh thu từ số 1 đến số 3)</t>
  </si>
  <si>
    <t>THU TỪ NGUỒN NGÂN SÁCH ĐỊA PHƯƠNG</t>
  </si>
  <si>
    <t>Thu từ nguồn CCTL địa phương</t>
  </si>
  <si>
    <t>Thu dịch vụ</t>
  </si>
  <si>
    <t>Thu XHH giao thông - điện</t>
  </si>
  <si>
    <t>Thu học phí (các đơn vị sự nghiệp)</t>
  </si>
  <si>
    <t>Dự toán tỉnh giao</t>
  </si>
  <si>
    <t>Dự toán HĐND  thành phố giao</t>
  </si>
  <si>
    <t>Nguồn thu NSĐP</t>
  </si>
  <si>
    <t>Thu từ nguồn ngân sách địa phương</t>
  </si>
  <si>
    <t>Tăng thu (do dự toán thành phố giao cao hơn dự toán tỉnh)</t>
  </si>
  <si>
    <t>NGÂN SÁCH PHƯỜNG, XÃ</t>
  </si>
  <si>
    <t xml:space="preserve">Thu bổ sung cân đối </t>
  </si>
  <si>
    <t xml:space="preserve">UBND THÀNH PHỐ LONG KHÁNH                           </t>
  </si>
  <si>
    <t>PHÒNG TÀI CHÍNH - KẾ HOẠCH</t>
  </si>
  <si>
    <t>Thu XHH giao thông - điện (cấp xã)</t>
  </si>
  <si>
    <t>A.4</t>
  </si>
  <si>
    <t>THU CÂN ĐỐI NGÂN SÁCH</t>
  </si>
  <si>
    <t>Chi XHH giao thông - điện (cấp xã)</t>
  </si>
  <si>
    <t>Chi thuộc nhiệm vụ của ngân sách cấp thành phố</t>
  </si>
  <si>
    <t>Thành đoàn</t>
  </si>
  <si>
    <t>Cải tạo, nâng cấp đường Hùng Vương (NS tỉnh 50%, NS thị xã 50%)</t>
  </si>
  <si>
    <t>Nâng cấp đường Quốc lộ 1 đi Xuân Lập (NS tỉnh CPXL)</t>
  </si>
  <si>
    <t>TP. Long Khánh</t>
  </si>
  <si>
    <t>2019-2023</t>
  </si>
  <si>
    <t>2021-2023</t>
  </si>
  <si>
    <t>d</t>
  </si>
  <si>
    <t>e</t>
  </si>
  <si>
    <t xml:space="preserve">Văn phòng Thành ủy </t>
  </si>
  <si>
    <t>Trung tâm chính trị</t>
  </si>
  <si>
    <t>Hội Cựu chiến binh khối vận</t>
  </si>
  <si>
    <t>Thu ngân sách xã được hưởng theo phân cấp</t>
  </si>
  <si>
    <t>Tổng chi cân đối ngân sách xã</t>
  </si>
  <si>
    <t>Thu từ nguồn xã hội hóa</t>
  </si>
  <si>
    <t>CHI ĐÀU TƯ KHÁC</t>
  </si>
  <si>
    <t xml:space="preserve">TỔNG CỘNG </t>
  </si>
  <si>
    <t>GIÁO DỤC, ĐÀO TẠO VÀ GIÁO DỤC NGHỀ NGHIỆP</t>
  </si>
  <si>
    <t>I.1</t>
  </si>
  <si>
    <t>THỰC HIỆN DỰ ÁN</t>
  </si>
  <si>
    <t>Công trình chuyển tiếp</t>
  </si>
  <si>
    <t>Trường TH Xuân Trung</t>
  </si>
  <si>
    <t>Trường MN Tuổi Thơ, xã Bình Lộc (xây mới cơ sở chính)</t>
  </si>
  <si>
    <t>Xây dựng trường MN Ánh Dương (vị trí Trường Tiểu học Bảo Vinh cũ)</t>
  </si>
  <si>
    <t>Công trình khởi công mới</t>
  </si>
  <si>
    <t>Trường MN Hoa Sen, phường Bàu Sen</t>
  </si>
  <si>
    <t>Xây dựng trường Tiểu học Lê Văn Tám</t>
  </si>
  <si>
    <t>Xây dựng Trường TH Nguyễn Huệ (hạng mục các phòng học và phòng chức năng; sân nền)</t>
  </si>
  <si>
    <t>I.2</t>
  </si>
  <si>
    <t>CHUẨN BỊ ĐẦU TƯ</t>
  </si>
  <si>
    <t>Xây dựng trường MN Xuân Thanh, phường Xuân Thanh</t>
  </si>
  <si>
    <t>AN NINH VÀ TRẬT TỰ, AN TOÀN XÃ HỘI</t>
  </si>
  <si>
    <t>II.1</t>
  </si>
  <si>
    <t>Xây dựng Trụ sở công an phường Xuân Lập</t>
  </si>
  <si>
    <t>Xây dựng Trụ sở công an phường Suối Tre</t>
  </si>
  <si>
    <t>III.1</t>
  </si>
  <si>
    <t>HOẠT ĐỘNG CỦA CÁC CƠ QUAN QUẢN LÝ NHÀ NƯỚC, ĐƠN VỊ SỰ NGHIỆP CÔNG LẬP, TỔ CHỨC CHÍNH TRỊ, TỔ CHỨC CHÍNH TRỊ - XÃ HỘI</t>
  </si>
  <si>
    <t>IV.1</t>
  </si>
  <si>
    <t>Nâng cấp, sửa chữa trụ sở Thành ủy Long Khánh. Hạng mục: Mương thoát nước, tường rào, nhà công vụ, lối đi nội bộ, sân vườn.</t>
  </si>
  <si>
    <t>IV.2</t>
  </si>
  <si>
    <t>Sửa chữa Trụ sở UBND phường Xuân Trung</t>
  </si>
  <si>
    <t>XÃ HỘI</t>
  </si>
  <si>
    <t>V.1</t>
  </si>
  <si>
    <t>Sửa chữa một số hạng mục tại Đền thờ liệt sỹ</t>
  </si>
  <si>
    <t>GIAO THÔNG</t>
  </si>
  <si>
    <t>VI.1</t>
  </si>
  <si>
    <t>Đầu tư xây dựng tuyến đường Thổ Lùn (giai đoạn 2) xã Bàu Trâm</t>
  </si>
  <si>
    <t>Nâng cấp tuyến đường Võ Duy Dương</t>
  </si>
  <si>
    <t>VI.2</t>
  </si>
  <si>
    <t>Đầu tư XD đường giao thông và công viên cây xanh dọc tuyến đường Huỳnh Văn Nghệ, P. Xuân Trung</t>
  </si>
  <si>
    <t>Đường Phạm Lạc, phường Xuân Thanh</t>
  </si>
  <si>
    <t>Đường CMT8 nối dài, thành phố Long Khánh và hạ tầng kỹ thuật các tuyến dường giao thông khu phức hợp phường Xuân an, Xuân Hòa, thành phố Long Khánh (2021-2024)</t>
  </si>
  <si>
    <t>VĂN HÓA</t>
  </si>
  <si>
    <t>VII.1</t>
  </si>
  <si>
    <t>CẤP NƯỚC, THOÁT NƯỚC</t>
  </si>
  <si>
    <t>ĐẦU TƯ KHÁC</t>
  </si>
  <si>
    <t>2021 -2023</t>
  </si>
  <si>
    <t>P. Xuân Trung</t>
  </si>
  <si>
    <t xml:space="preserve"> P. Bàu Sen</t>
  </si>
  <si>
    <t>P. Xuân Thanh</t>
  </si>
  <si>
    <t>P. Suối Tre</t>
  </si>
  <si>
    <t xml:space="preserve"> P. Xuân Lập</t>
  </si>
  <si>
    <t>Xã Bàu Trâm</t>
  </si>
  <si>
    <t>Phường Xuân Bình, P. Suối Tre</t>
  </si>
  <si>
    <t>2021-2024</t>
  </si>
  <si>
    <t>CÔNG KHAI DỰ TOÁN CÂN ĐỐI THU - CHI NGÂN SÁCH THÀNH PHỐ NĂM 2023</t>
  </si>
  <si>
    <t>(Kèm theo Tờ trình số 01/TTr-TCKH ngày 03/01/2023 của Phòng Tài chính - Kế hoạch)</t>
  </si>
  <si>
    <t>Thu học phí, dịch vụ</t>
  </si>
  <si>
    <t>CÔNG KHAI TÌNH HÌNH CÂN ĐỐI NGUỒN THU, CHI DỰ TOÁN 
NGÂN SÁCH CẤP THÀNH PHỐ VÀ NGÂN SÁCH XÃ NĂM 2023</t>
  </si>
  <si>
    <t>CÔNG KHAI DỰ TOÁN THU NGÂN SÁCH NHÀ NƯỚC NĂM 2023</t>
  </si>
  <si>
    <t>Dự toán</t>
  </si>
  <si>
    <t>CÔNG KHAI DỰ TOÁN CHI NGÂN SÁCH THÀNH PHỐ
VÀ CHI NGÂN SÁCH XÃ THEO CƠ CẤU CHI NĂM 2023</t>
  </si>
  <si>
    <t>CÔNG KHAI DỰ TOÁN CHI NGÂN SÁCH CẤP THÀNH PHỐ
THEO TỪNG LĨNH VỰC NĂM 2023</t>
  </si>
  <si>
    <t>CÔNG KHAI DỰ TOÁN CHI NGÂN SÁCH CẤP THÀNH PHỐ CHO TỪNG CƠ QUAN, TỔ CHỨC NĂM 2023</t>
  </si>
  <si>
    <t>Xây dựng Trường tiểu học Xuân Lập (hạng mục: 18 phòng học, các phòng chức năng và phòng đa năng; cải tạo, sửa chữa khối dãy phòng 3 tầng; cải tạo sân nền, hàng rào)</t>
  </si>
  <si>
    <t>Xây dựng trường TH Lê Lợi (Phân hiệu Cáp Rang), Phường Suối Tre</t>
  </si>
  <si>
    <t>Xây dựng Trụ sở Công an thành phố các hạng mục: (Hội trường, phòng chức năng, Trụ sở làm việc của Đội Cảnh sát giao thông, trật tự và nâng cấp sửa chữa nhà tạm giữ của công an thành phố).</t>
  </si>
  <si>
    <t>III.2</t>
  </si>
  <si>
    <t>Nâng cấp, sửa chữa trụ sở Khối vận thành phố Long Khánh.</t>
  </si>
  <si>
    <t>Nâng cấp, sửa chữa UBND Phường Phú Bình</t>
  </si>
  <si>
    <t>V.2</t>
  </si>
  <si>
    <t>Xây mới Nhà văn hóa ấp Đồi Rìu, xã Hàng Gòn</t>
  </si>
  <si>
    <t>Xây mới Nhà văn hóa ấp Tân Phong, xã Hàng Gòn</t>
  </si>
  <si>
    <t>Xây mới Nhà văn hóa ấp Bàu Sầm, xã Bàu Trâm</t>
  </si>
  <si>
    <t>Nâng cấp, sửa chữa Nhà văn hóa ấp Bàu Trâm, xã Bàu Trâm</t>
  </si>
  <si>
    <t>Nâng cấp, sửa chữa trung tâm văn hóa học tập cộng đồng xã Bàu Trâm</t>
  </si>
  <si>
    <t>Đặt bảng ghi dấu Di tích địa điểm Căn cứ thị ủy Long Khánh tại xã Bàu Trâm</t>
  </si>
  <si>
    <t>Nâng cấp, sữa chữa Nhà Văn hóa khu phố 03, phường Xuân Hòa</t>
  </si>
  <si>
    <t>Cải tạo vỉa hè, xây dựng hệ thống thoát nước và ngầm hóa hệ thống cáp viễn thông, điện đường Nguyễn Văn Cừ (đoạn giao Quang Trung đến Trần Phú).</t>
  </si>
  <si>
    <t>CÔNG KHAI DỰ TOÁN CHI THƯỜNG XUYÊN CỦA NGÂN SÁCH CẤP THÀNH PHỐ
CHO TỪNG CƠ QUAN, TỔ CHỨC THEO LĨNH VỰC NĂM 2023</t>
  </si>
  <si>
    <t>CÔNG KHAI DỰ TOÁN CHI ĐẦU TƯ PHÁT TRIỂN CỦA NGÂN SÁCH CẤP THÀNH PHỐ CHO TỪNG CƠ QUAN, 
TỔ CHỨC THEO LĨNH VỰC NĂM 2023</t>
  </si>
  <si>
    <t>Trung tâm Chính trị</t>
  </si>
  <si>
    <t>Hội chiến sỹ CM bị địch bắt tù đày</t>
  </si>
  <si>
    <t>Mầm non Bình Minh</t>
  </si>
  <si>
    <t>Mầm non An Bình</t>
  </si>
  <si>
    <t>Mẫu giáo Bảo Quang</t>
  </si>
  <si>
    <t>Mẫu giáo Phú Bình</t>
  </si>
  <si>
    <t>Mẫu giáo Thanh An</t>
  </si>
  <si>
    <t>Mẫu giáo Xuân Thanh</t>
  </si>
  <si>
    <t>Mầm non Tuổi Thơ</t>
  </si>
  <si>
    <t>Mẫu giáo Xuân Tân</t>
  </si>
  <si>
    <t>Mầm non Ánh Dương</t>
  </si>
  <si>
    <t>Mầm non Hoa Hồng</t>
  </si>
  <si>
    <t>Mầm non Sơn Ca</t>
  </si>
  <si>
    <t>Mầm non 19/5</t>
  </si>
  <si>
    <t>Mầm non Sen Hồng</t>
  </si>
  <si>
    <t xml:space="preserve">Mầm non An Lộc </t>
  </si>
  <si>
    <t>Mầm non Hoa Sen</t>
  </si>
  <si>
    <t>Mầm non Hàng Gòn</t>
  </si>
  <si>
    <t>Mẫu giáo Vành Khuyên</t>
  </si>
  <si>
    <t>Tiểu học Bàu Sen</t>
  </si>
  <si>
    <t>Tiểu học Bảo Vinh</t>
  </si>
  <si>
    <t>Tiểu học Hoà Bình</t>
  </si>
  <si>
    <t>Tiểu học Kim Đồng</t>
  </si>
  <si>
    <t>Tiểu học Lê Văn Tám</t>
  </si>
  <si>
    <t>Tiểu học Long Khánh</t>
  </si>
  <si>
    <t>Tiểu học Phú Bình</t>
  </si>
  <si>
    <t>Tiểu học Trần Phú</t>
  </si>
  <si>
    <t>Tiểu học Trưng Vương</t>
  </si>
  <si>
    <t>Tiểu học Lê Lợi</t>
  </si>
  <si>
    <t>Tiểu học Nguyễn Hữu Cảnh</t>
  </si>
  <si>
    <t>Tiểu học Xuân Lập</t>
  </si>
  <si>
    <t>Tiểu học Hùng Vương</t>
  </si>
  <si>
    <t>Tiểu học Xuân Trung</t>
  </si>
  <si>
    <t>Tiểu học Lý Tự Trọng</t>
  </si>
  <si>
    <t>Tiểu học Nguyễn Huệ</t>
  </si>
  <si>
    <t>Tiểu học Nguyễn Du</t>
  </si>
  <si>
    <t>Tiểu học Đinh Bộ Lĩnh</t>
  </si>
  <si>
    <t>Sự nghiệp đào tạo - dạy nghề</t>
  </si>
  <si>
    <t>Trung tâm GDNN - GDTX</t>
  </si>
  <si>
    <t xml:space="preserve">- Công tác duy tu sừa chữa nhỏ, tra dầu mở định kỳ dọn dẹp cỏ rác tại công trình thủy lợi (đập dân Sân bay, đập Lác Chiếu, đập Bàu Đục, đập Bàu Tra, đập Suối Chồn, đập Đồng Háp, kênh mương Ruộng Lớn, kênh mương Ruộng Tre…) và thực hiện các nhiệm vụ chuyên môn </t>
  </si>
  <si>
    <t>CÔNG KHAI DỰ TOÁN THU, SỐ BỔ SUNG VÀ DỰ TOÁN CHI CÂN ĐỐI NGÂN SÁCH TỪNG XÃ NĂM 2023</t>
  </si>
  <si>
    <t>Phường Bàu sen</t>
  </si>
  <si>
    <t>Lũy kế vốn đã bố trí đến 31/12/2022</t>
  </si>
  <si>
    <t>Kế hoạch vốn năm 2023</t>
  </si>
  <si>
    <t>P. Xuân Lập</t>
  </si>
  <si>
    <t>2023-2025</t>
  </si>
  <si>
    <t>II.2</t>
  </si>
  <si>
    <t>P. Phú Bình</t>
  </si>
  <si>
    <t>2022-2024</t>
  </si>
  <si>
    <t>P. Xuân Hòa</t>
  </si>
  <si>
    <t>2023-2024</t>
  </si>
  <si>
    <t>CÔNG KHAI DANH MỤC CÁC CÔNG TRÌNH, DỰ ÁN SỬ DỤNG VỐN NGÂN SÁCH NHÀ NƯỚC NĂM 2023</t>
  </si>
  <si>
    <t>Số QĐ ngày tháng năm ban hành</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</si>
</sst>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Red]#,##0"/>
    <numFmt numFmtId="185" formatCode="_(* #,##0.0_);_(* \(#,##0.0\);_(* &quot;-&quot;??_);_(@_)"/>
    <numFmt numFmtId="186" formatCode="_(* #,##0_);_(* \(#,##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_(* #,##0.0000000_);_(* \(#,##0.0000000\);_(* &quot;-&quot;??_);_(@_)"/>
    <numFmt numFmtId="192" formatCode="#,##0.0;[Red]#,##0.0"/>
    <numFmt numFmtId="193" formatCode="#,##0.00;[Red]#,##0.00"/>
    <numFmt numFmtId="194" formatCode="_-* #,##0\ _₫_-;\-* #,##0\ _₫_-;_-* &quot;-&quot;??\ _₫_-;_-@_-"/>
    <numFmt numFmtId="195" formatCode="_(* #,##0_);_(* \(#,##0\);_(* \-??_);_(@_)"/>
    <numFmt numFmtId="196" formatCode="_(* #,##0.00_);_(* \(#,##0.00\);_(* \-??_);_(@_)"/>
    <numFmt numFmtId="197" formatCode="_-* #,##0\ _€_-;\-* #,##0\ _€_-;_-* \-??\ _€_-;_-@_-"/>
    <numFmt numFmtId="198" formatCode="0.0"/>
    <numFmt numFmtId="199" formatCode="_-* #,##0_-;\-* #,##0_-;_-* &quot;-&quot;??_-;_-@_-"/>
    <numFmt numFmtId="200" formatCode="_-* #,##0.0\ _₫_-;\-* #,##0.0\ _₫_-;_-* &quot;-&quot;??\ _₫_-;_-@_-"/>
  </numFmts>
  <fonts count="85">
    <font>
      <sz val="10"/>
      <name val="Arial"/>
      <family val="0"/>
    </font>
    <font>
      <sz val="10"/>
      <name val="Times New Roman"/>
      <family val="1"/>
    </font>
    <font>
      <sz val="8"/>
      <name val="Arial"/>
      <family val="2"/>
    </font>
    <font>
      <b/>
      <sz val="9"/>
      <name val="Times New Roman"/>
      <family val="1"/>
    </font>
    <font>
      <b/>
      <sz val="10"/>
      <color indexed="8"/>
      <name val="Times New Roman"/>
      <family val="1"/>
    </font>
    <font>
      <sz val="10"/>
      <color indexed="8"/>
      <name val="Times New Roman"/>
      <family val="1"/>
    </font>
    <font>
      <i/>
      <sz val="10"/>
      <color indexed="8"/>
      <name val="Times New Roman"/>
      <family val="1"/>
    </font>
    <font>
      <sz val="8"/>
      <name val="Times New Roman"/>
      <family val="1"/>
    </font>
    <font>
      <b/>
      <sz val="10"/>
      <name val="Times New Roman"/>
      <family val="1"/>
    </font>
    <font>
      <b/>
      <sz val="8"/>
      <name val="Times New Roman"/>
      <family val="1"/>
    </font>
    <font>
      <i/>
      <sz val="10"/>
      <name val="Times New Roman"/>
      <family val="1"/>
    </font>
    <font>
      <b/>
      <sz val="12"/>
      <color indexed="8"/>
      <name val="Times New Roman"/>
      <family val="1"/>
    </font>
    <font>
      <sz val="12"/>
      <name val="Times New Roman"/>
      <family val="1"/>
    </font>
    <font>
      <i/>
      <sz val="12"/>
      <color indexed="8"/>
      <name val="Times New Roman"/>
      <family val="1"/>
    </font>
    <font>
      <b/>
      <sz val="12"/>
      <name val="Times New Roman"/>
      <family val="1"/>
    </font>
    <font>
      <sz val="10"/>
      <name val="MS Sans Serif"/>
      <family val="2"/>
    </font>
    <font>
      <sz val="10"/>
      <name val="VnArial2"/>
      <family val="0"/>
    </font>
    <font>
      <sz val="12"/>
      <name val="Arial"/>
      <family val="2"/>
    </font>
    <font>
      <sz val="9"/>
      <name val="Times New Roman"/>
      <family val="1"/>
    </font>
    <font>
      <sz val="13"/>
      <color indexed="8"/>
      <name val="Times New Roman"/>
      <family val="1"/>
    </font>
    <font>
      <sz val="12"/>
      <color indexed="8"/>
      <name val="Times New Roman"/>
      <family val="1"/>
    </font>
    <font>
      <i/>
      <sz val="12"/>
      <name val="Times New Roman"/>
      <family val="1"/>
    </font>
    <font>
      <sz val="11"/>
      <name val="Times New Roman"/>
      <family val="1"/>
    </font>
    <font>
      <b/>
      <sz val="11"/>
      <color indexed="8"/>
      <name val="Times New Roman"/>
      <family val="1"/>
    </font>
    <font>
      <b/>
      <sz val="11"/>
      <name val="Times New Roman"/>
      <family val="1"/>
    </font>
    <font>
      <b/>
      <i/>
      <sz val="10"/>
      <name val="Times New Roman"/>
      <family val="1"/>
    </font>
    <font>
      <b/>
      <sz val="7"/>
      <name val="Times New Roman"/>
      <family val="1"/>
    </font>
    <font>
      <b/>
      <sz val="14"/>
      <name val="Times New Roman"/>
      <family val="1"/>
    </font>
    <font>
      <b/>
      <sz val="14"/>
      <color indexed="8"/>
      <name val="Times New Roman"/>
      <family val="1"/>
    </font>
    <font>
      <i/>
      <sz val="13"/>
      <color indexed="8"/>
      <name val="Times New Roman"/>
      <family val="1"/>
    </font>
    <font>
      <i/>
      <sz val="11"/>
      <color indexed="8"/>
      <name val="Times New Roman"/>
      <family val="1"/>
    </font>
    <font>
      <b/>
      <sz val="13"/>
      <name val="Times New Roman"/>
      <family val="1"/>
    </font>
    <font>
      <sz val="13"/>
      <name val="Times New Roman"/>
      <family val="1"/>
    </font>
    <font>
      <i/>
      <sz val="14"/>
      <color indexed="8"/>
      <name val="Times New Roman"/>
      <family val="1"/>
    </font>
    <font>
      <i/>
      <sz val="13"/>
      <name val="Times New Roman"/>
      <family val="1"/>
    </font>
    <font>
      <sz val="11"/>
      <color indexed="8"/>
      <name val="Times New Roman"/>
      <family val="1"/>
    </font>
    <font>
      <b/>
      <sz val="13"/>
      <color indexed="8"/>
      <name val="Times New Roman"/>
      <family val="1"/>
    </font>
    <font>
      <i/>
      <sz val="14"/>
      <name val="Times New Roman"/>
      <family val="1"/>
    </font>
    <font>
      <b/>
      <sz val="9"/>
      <name val="Tahoma"/>
      <family val="2"/>
    </font>
    <font>
      <sz val="9"/>
      <name val="Tahoma"/>
      <family val="2"/>
    </font>
    <font>
      <u val="single"/>
      <sz val="13"/>
      <color indexed="8"/>
      <name val="Times New Roman"/>
      <family val="1"/>
    </font>
    <font>
      <u val="singleAccounting"/>
      <sz val="12"/>
      <name val="Times New Roman"/>
      <family val="1"/>
    </font>
    <font>
      <sz val="11"/>
      <color indexed="8"/>
      <name val="Calibri"/>
      <family val="2"/>
    </font>
    <font>
      <u val="single"/>
      <sz val="10"/>
      <name val="Times New Roman"/>
      <family val="1"/>
    </font>
    <font>
      <u val="singleAccounting"/>
      <sz val="9"/>
      <name val="Times New Roman"/>
      <family val="1"/>
    </font>
    <font>
      <i/>
      <sz val="9"/>
      <name val="Times New Roman"/>
      <family val="1"/>
    </font>
    <font>
      <i/>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color indexed="63"/>
      </bottom>
    </border>
    <border>
      <left>
        <color indexed="63"/>
      </left>
      <right style="thin">
        <color indexed="8"/>
      </right>
      <top style="thin">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2" fillId="0" borderId="0" applyFont="0" applyFill="0" applyBorder="0" applyAlignment="0" applyProtection="0"/>
    <xf numFmtId="179" fontId="0" fillId="0" borderId="0" applyFont="0" applyFill="0" applyBorder="0" applyAlignment="0" applyProtection="0"/>
    <xf numFmtId="179" fontId="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1" applyNumberFormat="0" applyAlignment="0" applyProtection="0"/>
    <xf numFmtId="0" fontId="78" fillId="0" borderId="6" applyNumberFormat="0" applyFill="0" applyAlignment="0" applyProtection="0"/>
    <xf numFmtId="0" fontId="79" fillId="30"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6" fillId="0" borderId="0">
      <alignment/>
      <protection/>
    </xf>
    <xf numFmtId="0" fontId="15" fillId="0" borderId="0">
      <alignment/>
      <protection/>
    </xf>
    <xf numFmtId="0" fontId="0" fillId="31" borderId="7" applyNumberFormat="0" applyFont="0" applyAlignment="0" applyProtection="0"/>
    <xf numFmtId="0" fontId="80" fillId="26" borderId="8" applyNumberFormat="0" applyAlignment="0" applyProtection="0"/>
    <xf numFmtId="9" fontId="0" fillId="0" borderId="0" applyFont="0" applyFill="0" applyBorder="0" applyAlignment="0" applyProtection="0"/>
    <xf numFmtId="0" fontId="15" fillId="0" borderId="0">
      <alignment/>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27">
    <xf numFmtId="0" fontId="0" fillId="0" borderId="0" xfId="0" applyAlignment="1">
      <alignment/>
    </xf>
    <xf numFmtId="0" fontId="1" fillId="0" borderId="0" xfId="0" applyFont="1" applyAlignment="1">
      <alignment/>
    </xf>
    <xf numFmtId="0" fontId="12" fillId="0" borderId="0" xfId="0" applyFont="1" applyAlignment="1">
      <alignment/>
    </xf>
    <xf numFmtId="0" fontId="11" fillId="0" borderId="0" xfId="0" applyFont="1" applyAlignment="1">
      <alignment/>
    </xf>
    <xf numFmtId="186" fontId="1" fillId="0" borderId="0" xfId="42" applyNumberFormat="1" applyFont="1" applyAlignment="1">
      <alignment/>
    </xf>
    <xf numFmtId="0" fontId="5" fillId="0" borderId="10" xfId="0" applyFont="1" applyBorder="1" applyAlignment="1">
      <alignment vertical="center" wrapText="1"/>
    </xf>
    <xf numFmtId="0" fontId="14" fillId="0" borderId="10" xfId="0" applyFont="1" applyBorder="1" applyAlignment="1">
      <alignment horizontal="center" vertical="center" wrapText="1"/>
    </xf>
    <xf numFmtId="0" fontId="8" fillId="0" borderId="0" xfId="0" applyFont="1" applyAlignment="1">
      <alignment/>
    </xf>
    <xf numFmtId="0" fontId="3"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186" fontId="31" fillId="0" borderId="10" xfId="42" applyNumberFormat="1" applyFont="1" applyBorder="1" applyAlignment="1">
      <alignment horizontal="right" vertical="center" wrapText="1"/>
    </xf>
    <xf numFmtId="0" fontId="8" fillId="0" borderId="10" xfId="0" applyFont="1" applyBorder="1" applyAlignment="1">
      <alignment horizontal="center" vertical="center" wrapText="1"/>
    </xf>
    <xf numFmtId="0" fontId="24" fillId="0" borderId="0" xfId="0" applyFont="1" applyAlignment="1">
      <alignment/>
    </xf>
    <xf numFmtId="0" fontId="9" fillId="0" borderId="10" xfId="0" applyFont="1" applyFill="1" applyBorder="1" applyAlignment="1">
      <alignment horizontal="center" vertical="center" wrapText="1"/>
    </xf>
    <xf numFmtId="186" fontId="12" fillId="0" borderId="10" xfId="42" applyNumberFormat="1" applyFont="1" applyBorder="1" applyAlignment="1">
      <alignment horizontal="right" vertical="center" wrapText="1"/>
    </xf>
    <xf numFmtId="0" fontId="23" fillId="0" borderId="10" xfId="61" applyFont="1" applyFill="1" applyBorder="1" applyAlignment="1">
      <alignment horizontal="center" vertical="center" wrapText="1"/>
      <protection/>
    </xf>
    <xf numFmtId="0" fontId="23" fillId="0" borderId="10" xfId="61" applyFont="1" applyFill="1" applyBorder="1" applyAlignment="1">
      <alignment vertical="center" wrapText="1"/>
      <protection/>
    </xf>
    <xf numFmtId="0" fontId="35" fillId="0" borderId="10" xfId="61" applyFont="1" applyFill="1" applyBorder="1" applyAlignment="1">
      <alignment horizontal="center" vertical="center" wrapText="1"/>
      <protection/>
    </xf>
    <xf numFmtId="0" fontId="35" fillId="0" borderId="10" xfId="61" applyFont="1" applyFill="1" applyBorder="1" applyAlignment="1">
      <alignment vertical="center" wrapText="1"/>
      <protection/>
    </xf>
    <xf numFmtId="0" fontId="1" fillId="0" borderId="10" xfId="0" applyFont="1" applyBorder="1" applyAlignment="1">
      <alignment horizontal="center" vertical="center" wrapText="1"/>
    </xf>
    <xf numFmtId="0" fontId="8" fillId="0" borderId="0" xfId="0" applyFont="1" applyAlignment="1">
      <alignment horizontal="center" vertical="center"/>
    </xf>
    <xf numFmtId="0" fontId="14"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8" fillId="0" borderId="10" xfId="0" applyFont="1" applyBorder="1" applyAlignment="1">
      <alignment horizontal="left" vertical="center" wrapText="1"/>
    </xf>
    <xf numFmtId="0" fontId="5" fillId="0" borderId="10" xfId="0" applyFont="1" applyBorder="1" applyAlignment="1">
      <alignment horizontal="center" vertical="center" wrapText="1"/>
    </xf>
    <xf numFmtId="186" fontId="14" fillId="0" borderId="10" xfId="42" applyNumberFormat="1" applyFont="1" applyBorder="1" applyAlignment="1">
      <alignment horizontal="right" vertical="center" wrapText="1"/>
    </xf>
    <xf numFmtId="0" fontId="11" fillId="0" borderId="10" xfId="61" applyFont="1" applyFill="1" applyBorder="1" applyAlignment="1">
      <alignment vertical="center" wrapText="1"/>
      <protection/>
    </xf>
    <xf numFmtId="186" fontId="14" fillId="0" borderId="10" xfId="42" applyNumberFormat="1" applyFont="1" applyBorder="1" applyAlignment="1">
      <alignment horizontal="center" vertical="center" wrapText="1"/>
    </xf>
    <xf numFmtId="186" fontId="12" fillId="0" borderId="10" xfId="42" applyNumberFormat="1" applyFont="1" applyBorder="1" applyAlignment="1">
      <alignment horizontal="center" vertical="center" wrapText="1"/>
    </xf>
    <xf numFmtId="186" fontId="11" fillId="0" borderId="10" xfId="42" applyNumberFormat="1" applyFont="1" applyFill="1" applyBorder="1" applyAlignment="1">
      <alignment vertical="center" wrapText="1"/>
    </xf>
    <xf numFmtId="0" fontId="1" fillId="0" borderId="10" xfId="0" applyFont="1" applyFill="1" applyBorder="1" applyAlignment="1">
      <alignment horizontal="center" vertical="center" wrapText="1"/>
    </xf>
    <xf numFmtId="186" fontId="22" fillId="0" borderId="10" xfId="42" applyNumberFormat="1" applyFont="1" applyFill="1" applyBorder="1" applyAlignment="1">
      <alignment horizontal="right"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6" fillId="32" borderId="10" xfId="0" applyFont="1" applyFill="1" applyBorder="1" applyAlignment="1">
      <alignment horizontal="center" vertical="center" wrapText="1"/>
    </xf>
    <xf numFmtId="0" fontId="20" fillId="0" borderId="10" xfId="0" applyFont="1" applyBorder="1" applyAlignment="1">
      <alignment horizontal="left" vertical="center" wrapText="1"/>
    </xf>
    <xf numFmtId="186" fontId="32" fillId="0" borderId="10" xfId="42" applyNumberFormat="1" applyFont="1" applyBorder="1" applyAlignment="1">
      <alignment horizontal="right" vertical="center" wrapText="1"/>
    </xf>
    <xf numFmtId="186" fontId="34" fillId="0" borderId="10" xfId="42" applyNumberFormat="1" applyFont="1" applyBorder="1" applyAlignment="1">
      <alignment horizontal="right" vertical="center" wrapText="1"/>
    </xf>
    <xf numFmtId="0" fontId="19" fillId="0" borderId="0" xfId="0" applyFont="1" applyAlignment="1">
      <alignment/>
    </xf>
    <xf numFmtId="0" fontId="36" fillId="0" borderId="0" xfId="0" applyFont="1" applyAlignment="1">
      <alignment/>
    </xf>
    <xf numFmtId="0" fontId="19" fillId="0" borderId="0" xfId="0" applyFont="1" applyAlignment="1">
      <alignment vertical="center"/>
    </xf>
    <xf numFmtId="0" fontId="11" fillId="0" borderId="0" xfId="0" applyFont="1" applyAlignment="1">
      <alignment horizontal="right" vertical="center" wrapText="1"/>
    </xf>
    <xf numFmtId="0" fontId="12" fillId="0" borderId="0" xfId="0" applyFont="1" applyAlignment="1">
      <alignment vertical="center"/>
    </xf>
    <xf numFmtId="0" fontId="36"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0" fillId="0" borderId="0" xfId="0" applyFont="1" applyAlignment="1">
      <alignment horizontal="right" vertical="center"/>
    </xf>
    <xf numFmtId="186" fontId="14" fillId="0" borderId="10" xfId="42" applyNumberFormat="1" applyFont="1" applyBorder="1" applyAlignment="1">
      <alignment vertical="center" wrapText="1"/>
    </xf>
    <xf numFmtId="186" fontId="12" fillId="0" borderId="10" xfId="42" applyNumberFormat="1" applyFont="1" applyBorder="1" applyAlignment="1">
      <alignment vertical="center" wrapText="1"/>
    </xf>
    <xf numFmtId="186" fontId="12" fillId="0" borderId="10" xfId="42" applyNumberFormat="1" applyFont="1" applyBorder="1" applyAlignment="1">
      <alignment vertical="center"/>
    </xf>
    <xf numFmtId="186" fontId="21" fillId="0" borderId="10" xfId="42" applyNumberFormat="1" applyFont="1" applyBorder="1" applyAlignment="1">
      <alignment vertical="center" wrapText="1"/>
    </xf>
    <xf numFmtId="186" fontId="14" fillId="0" borderId="10" xfId="42" applyNumberFormat="1" applyFont="1" applyBorder="1" applyAlignment="1">
      <alignment vertical="center"/>
    </xf>
    <xf numFmtId="0" fontId="11" fillId="0" borderId="0" xfId="0" applyFont="1" applyAlignment="1">
      <alignment vertical="center"/>
    </xf>
    <xf numFmtId="0" fontId="12" fillId="0" borderId="10" xfId="0" applyFont="1" applyBorder="1" applyAlignment="1">
      <alignment horizontal="center" vertical="center" wrapText="1"/>
    </xf>
    <xf numFmtId="186" fontId="21" fillId="0" borderId="10" xfId="42" applyNumberFormat="1" applyFont="1" applyBorder="1" applyAlignment="1">
      <alignment vertical="center"/>
    </xf>
    <xf numFmtId="0" fontId="23" fillId="0" borderId="0" xfId="0" applyFont="1" applyAlignment="1">
      <alignment horizontal="right" vertical="center" wrapText="1"/>
    </xf>
    <xf numFmtId="0" fontId="1"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vertical="center"/>
    </xf>
    <xf numFmtId="0" fontId="11" fillId="0" borderId="10" xfId="0" applyFont="1" applyBorder="1" applyAlignment="1">
      <alignment vertical="center" wrapText="1"/>
    </xf>
    <xf numFmtId="0" fontId="20" fillId="0" borderId="10" xfId="0" applyFont="1" applyBorder="1" applyAlignment="1">
      <alignment vertical="center" wrapText="1"/>
    </xf>
    <xf numFmtId="0" fontId="13" fillId="0" borderId="10" xfId="0" applyFont="1" applyBorder="1" applyAlignment="1">
      <alignment vertical="center" wrapText="1"/>
    </xf>
    <xf numFmtId="184" fontId="1" fillId="0" borderId="0" xfId="0" applyNumberFormat="1" applyFont="1" applyAlignment="1">
      <alignment vertical="center"/>
    </xf>
    <xf numFmtId="186" fontId="32" fillId="0" borderId="10" xfId="42" applyNumberFormat="1" applyFont="1" applyBorder="1" applyAlignment="1">
      <alignment vertical="center"/>
    </xf>
    <xf numFmtId="186" fontId="31" fillId="0" borderId="10" xfId="42" applyNumberFormat="1" applyFont="1" applyBorder="1" applyAlignment="1">
      <alignment vertical="center"/>
    </xf>
    <xf numFmtId="186" fontId="32" fillId="32" borderId="10" xfId="42" applyNumberFormat="1" applyFont="1" applyFill="1" applyBorder="1" applyAlignment="1">
      <alignment horizontal="right" vertical="center" wrapText="1"/>
    </xf>
    <xf numFmtId="186" fontId="36" fillId="0" borderId="10" xfId="0" applyNumberFormat="1" applyFont="1" applyBorder="1" applyAlignment="1">
      <alignment vertical="center" wrapText="1"/>
    </xf>
    <xf numFmtId="184" fontId="36" fillId="32" borderId="10" xfId="0" applyNumberFormat="1" applyFont="1" applyFill="1" applyBorder="1" applyAlignment="1">
      <alignment vertical="center" wrapText="1"/>
    </xf>
    <xf numFmtId="184" fontId="36" fillId="0" borderId="10" xfId="0" applyNumberFormat="1" applyFont="1" applyBorder="1" applyAlignment="1">
      <alignment vertical="center" wrapText="1"/>
    </xf>
    <xf numFmtId="0" fontId="19" fillId="0" borderId="10" xfId="0" applyFont="1" applyBorder="1" applyAlignment="1">
      <alignment vertical="center"/>
    </xf>
    <xf numFmtId="184" fontId="19" fillId="32" borderId="10" xfId="0" applyNumberFormat="1" applyFont="1" applyFill="1" applyBorder="1" applyAlignment="1">
      <alignment vertical="center" wrapText="1"/>
    </xf>
    <xf numFmtId="184" fontId="19" fillId="0" borderId="10" xfId="0" applyNumberFormat="1" applyFont="1" applyBorder="1" applyAlignment="1">
      <alignment vertical="center" wrapText="1"/>
    </xf>
    <xf numFmtId="184" fontId="36" fillId="0" borderId="10" xfId="0" applyNumberFormat="1" applyFont="1" applyBorder="1" applyAlignment="1">
      <alignment vertical="center"/>
    </xf>
    <xf numFmtId="184" fontId="40" fillId="32" borderId="10" xfId="0" applyNumberFormat="1" applyFont="1" applyFill="1" applyBorder="1" applyAlignment="1">
      <alignment vertical="center" wrapText="1"/>
    </xf>
    <xf numFmtId="184" fontId="13" fillId="32" borderId="10" xfId="0" applyNumberFormat="1" applyFont="1" applyFill="1" applyBorder="1" applyAlignment="1">
      <alignment vertical="center" wrapText="1"/>
    </xf>
    <xf numFmtId="184" fontId="13" fillId="0" borderId="10" xfId="0" applyNumberFormat="1" applyFont="1" applyBorder="1" applyAlignment="1">
      <alignment vertical="center" wrapText="1"/>
    </xf>
    <xf numFmtId="186" fontId="36" fillId="32" borderId="10" xfId="42" applyNumberFormat="1" applyFont="1" applyFill="1" applyBorder="1" applyAlignment="1">
      <alignment vertical="center"/>
    </xf>
    <xf numFmtId="186" fontId="36" fillId="0" borderId="10" xfId="42" applyNumberFormat="1" applyFont="1" applyBorder="1" applyAlignment="1">
      <alignment vertical="center"/>
    </xf>
    <xf numFmtId="186" fontId="19" fillId="32" borderId="10" xfId="42" applyNumberFormat="1" applyFont="1" applyFill="1" applyBorder="1" applyAlignment="1">
      <alignment vertical="center"/>
    </xf>
    <xf numFmtId="186" fontId="19" fillId="0" borderId="10" xfId="42" applyNumberFormat="1" applyFont="1" applyBorder="1" applyAlignment="1">
      <alignment vertical="center"/>
    </xf>
    <xf numFmtId="0" fontId="1" fillId="0" borderId="0" xfId="0" applyFont="1" applyBorder="1" applyAlignment="1">
      <alignment vertical="center"/>
    </xf>
    <xf numFmtId="0" fontId="30" fillId="0" borderId="0" xfId="0" applyFont="1" applyBorder="1" applyAlignment="1">
      <alignment horizontal="right" vertical="center"/>
    </xf>
    <xf numFmtId="0" fontId="19" fillId="32"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30" fillId="32" borderId="10" xfId="0" applyFont="1" applyFill="1" applyBorder="1" applyAlignment="1">
      <alignment vertical="center"/>
    </xf>
    <xf numFmtId="0" fontId="10" fillId="0" borderId="0" xfId="0" applyFont="1" applyAlignment="1">
      <alignment vertical="center"/>
    </xf>
    <xf numFmtId="0" fontId="23" fillId="0" borderId="10" xfId="0" applyFont="1" applyBorder="1" applyAlignment="1">
      <alignment vertical="center" wrapText="1"/>
    </xf>
    <xf numFmtId="186" fontId="14" fillId="0" borderId="10" xfId="0" applyNumberFormat="1" applyFont="1" applyBorder="1" applyAlignment="1">
      <alignment horizontal="center" vertical="center" wrapText="1"/>
    </xf>
    <xf numFmtId="0" fontId="24" fillId="0" borderId="10" xfId="61" applyFont="1" applyFill="1" applyBorder="1" applyAlignment="1">
      <alignment vertical="center" wrapText="1"/>
      <protection/>
    </xf>
    <xf numFmtId="0" fontId="32" fillId="0" borderId="0" xfId="0" applyFont="1" applyAlignment="1">
      <alignment vertical="center"/>
    </xf>
    <xf numFmtId="0" fontId="8" fillId="0" borderId="0" xfId="0" applyFont="1" applyAlignment="1">
      <alignment horizontal="right" vertical="center" wrapText="1"/>
    </xf>
    <xf numFmtId="0" fontId="31" fillId="0" borderId="0" xfId="0" applyFont="1" applyAlignment="1">
      <alignment vertical="center"/>
    </xf>
    <xf numFmtId="0" fontId="8" fillId="0" borderId="0" xfId="0" applyFont="1" applyAlignment="1">
      <alignment vertical="center"/>
    </xf>
    <xf numFmtId="0" fontId="10" fillId="0" borderId="0" xfId="0" applyFont="1" applyAlignment="1">
      <alignment horizontal="right" vertical="center"/>
    </xf>
    <xf numFmtId="0" fontId="1" fillId="0" borderId="10" xfId="0" applyFont="1" applyBorder="1" applyAlignment="1">
      <alignment vertical="center" wrapText="1"/>
    </xf>
    <xf numFmtId="0" fontId="8" fillId="0" borderId="10" xfId="0" applyFont="1" applyBorder="1" applyAlignment="1">
      <alignment vertical="center" wrapText="1"/>
    </xf>
    <xf numFmtId="0" fontId="10" fillId="0" borderId="10" xfId="0" applyFont="1" applyBorder="1" applyAlignment="1">
      <alignment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14" fillId="0" borderId="10" xfId="0" applyFont="1" applyBorder="1" applyAlignment="1">
      <alignment horizontal="center" vertical="center"/>
    </xf>
    <xf numFmtId="0" fontId="24" fillId="0" borderId="10" xfId="0" applyFont="1" applyBorder="1" applyAlignment="1">
      <alignment vertical="center"/>
    </xf>
    <xf numFmtId="0" fontId="22" fillId="0" borderId="0" xfId="0" applyFont="1" applyAlignment="1">
      <alignment vertical="center"/>
    </xf>
    <xf numFmtId="186" fontId="24" fillId="0" borderId="10" xfId="42" applyNumberFormat="1" applyFont="1" applyFill="1" applyBorder="1" applyAlignment="1">
      <alignment horizontal="right" vertical="center" wrapText="1"/>
    </xf>
    <xf numFmtId="186" fontId="35" fillId="0" borderId="10" xfId="42" applyNumberFormat="1" applyFont="1" applyFill="1" applyBorder="1" applyAlignment="1" applyProtection="1">
      <alignment horizontal="right" vertical="center" wrapText="1"/>
      <protection/>
    </xf>
    <xf numFmtId="186" fontId="23" fillId="0" borderId="10" xfId="42" applyNumberFormat="1" applyFont="1" applyFill="1" applyBorder="1" applyAlignment="1" applyProtection="1">
      <alignment horizontal="right" vertical="center" wrapText="1"/>
      <protection/>
    </xf>
    <xf numFmtId="186" fontId="23" fillId="0" borderId="10" xfId="42" applyNumberFormat="1" applyFont="1" applyFill="1" applyBorder="1" applyAlignment="1">
      <alignment horizontal="right" vertical="center" wrapText="1"/>
    </xf>
    <xf numFmtId="0" fontId="1" fillId="0" borderId="0" xfId="0" applyFont="1" applyFill="1" applyAlignment="1">
      <alignment vertical="center"/>
    </xf>
    <xf numFmtId="0" fontId="30" fillId="0" borderId="0" xfId="0" applyFont="1" applyFill="1" applyAlignment="1">
      <alignment horizontal="right"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0" xfId="0" applyFont="1" applyFill="1" applyAlignment="1">
      <alignment vertical="center"/>
    </xf>
    <xf numFmtId="0" fontId="5" fillId="0" borderId="10" xfId="0" applyFont="1" applyFill="1" applyBorder="1" applyAlignment="1">
      <alignment vertical="center" wrapText="1"/>
    </xf>
    <xf numFmtId="0" fontId="8" fillId="0" borderId="10" xfId="0" applyFont="1" applyBorder="1" applyAlignment="1">
      <alignment vertical="center"/>
    </xf>
    <xf numFmtId="3" fontId="1" fillId="0" borderId="0" xfId="0" applyNumberFormat="1" applyFont="1" applyFill="1" applyAlignment="1">
      <alignment vertical="center"/>
    </xf>
    <xf numFmtId="0" fontId="1" fillId="0" borderId="0" xfId="0" applyFont="1" applyAlignment="1">
      <alignment horizontal="center" vertical="center"/>
    </xf>
    <xf numFmtId="186" fontId="1" fillId="0" borderId="0" xfId="0" applyNumberFormat="1" applyFont="1" applyAlignment="1">
      <alignment vertical="center"/>
    </xf>
    <xf numFmtId="0" fontId="6" fillId="0" borderId="0" xfId="0" applyFont="1" applyAlignment="1">
      <alignment horizontal="left" vertical="center"/>
    </xf>
    <xf numFmtId="3" fontId="1" fillId="0" borderId="10" xfId="0" applyNumberFormat="1" applyFont="1" applyBorder="1" applyAlignment="1">
      <alignment vertical="center"/>
    </xf>
    <xf numFmtId="3" fontId="8" fillId="0" borderId="10" xfId="0" applyNumberFormat="1" applyFont="1" applyBorder="1" applyAlignment="1">
      <alignment vertical="center"/>
    </xf>
    <xf numFmtId="0" fontId="8" fillId="0" borderId="10" xfId="0" applyFont="1" applyBorder="1" applyAlignment="1">
      <alignment horizontal="center" vertical="center"/>
    </xf>
    <xf numFmtId="186" fontId="1" fillId="0" borderId="0" xfId="42" applyNumberFormat="1" applyFont="1" applyFill="1" applyAlignment="1">
      <alignment vertical="center"/>
    </xf>
    <xf numFmtId="0" fontId="24" fillId="0" borderId="0" xfId="0" applyFont="1" applyAlignment="1">
      <alignment vertical="center"/>
    </xf>
    <xf numFmtId="0" fontId="1" fillId="0" borderId="0" xfId="0" applyFont="1" applyFill="1" applyAlignment="1">
      <alignment horizontal="center" vertical="center"/>
    </xf>
    <xf numFmtId="0" fontId="7" fillId="0" borderId="0" xfId="0" applyFont="1" applyFill="1" applyAlignment="1">
      <alignment vertical="center"/>
    </xf>
    <xf numFmtId="186" fontId="1" fillId="0" borderId="0" xfId="0" applyNumberFormat="1" applyFont="1" applyFill="1" applyAlignment="1">
      <alignment vertical="center"/>
    </xf>
    <xf numFmtId="0" fontId="7"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3" fillId="0" borderId="0" xfId="0" applyFont="1" applyAlignment="1">
      <alignment vertical="center"/>
    </xf>
    <xf numFmtId="186" fontId="12" fillId="0" borderId="0" xfId="0" applyNumberFormat="1" applyFont="1" applyAlignment="1">
      <alignment vertical="center"/>
    </xf>
    <xf numFmtId="0" fontId="5" fillId="0" borderId="0" xfId="0" applyFont="1" applyAlignment="1">
      <alignment vertical="center"/>
    </xf>
    <xf numFmtId="186" fontId="14" fillId="0" borderId="10" xfId="0" applyNumberFormat="1" applyFont="1" applyBorder="1" applyAlignment="1">
      <alignment vertical="center" wrapText="1"/>
    </xf>
    <xf numFmtId="0" fontId="14" fillId="0" borderId="10" xfId="0" applyFont="1" applyBorder="1" applyAlignment="1">
      <alignment vertical="center" wrapText="1"/>
    </xf>
    <xf numFmtId="0" fontId="12" fillId="0" borderId="10" xfId="0" applyFont="1" applyBorder="1" applyAlignment="1">
      <alignment vertical="center" wrapText="1"/>
    </xf>
    <xf numFmtId="186" fontId="12" fillId="0" borderId="10" xfId="0" applyNumberFormat="1" applyFont="1" applyBorder="1" applyAlignment="1">
      <alignment vertical="center" wrapText="1"/>
    </xf>
    <xf numFmtId="0" fontId="21" fillId="0" borderId="10" xfId="0" applyFont="1" applyBorder="1" applyAlignment="1">
      <alignment vertical="center" wrapText="1"/>
    </xf>
    <xf numFmtId="186" fontId="21" fillId="0" borderId="10" xfId="0" applyNumberFormat="1" applyFont="1" applyBorder="1" applyAlignment="1">
      <alignment vertical="center" wrapText="1"/>
    </xf>
    <xf numFmtId="186" fontId="41" fillId="0" borderId="10" xfId="0" applyNumberFormat="1" applyFont="1" applyBorder="1" applyAlignment="1">
      <alignment vertical="center" wrapText="1"/>
    </xf>
    <xf numFmtId="186" fontId="14" fillId="0" borderId="10" xfId="0" applyNumberFormat="1" applyFont="1" applyBorder="1" applyAlignment="1">
      <alignment vertical="center"/>
    </xf>
    <xf numFmtId="0" fontId="12" fillId="0" borderId="10" xfId="0" applyFont="1" applyBorder="1" applyAlignment="1">
      <alignment vertical="center"/>
    </xf>
    <xf numFmtId="0" fontId="25" fillId="0" borderId="0" xfId="0" applyFont="1" applyAlignment="1">
      <alignment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186" fontId="8" fillId="0" borderId="0" xfId="0" applyNumberFormat="1" applyFont="1" applyFill="1" applyAlignment="1">
      <alignment vertical="center"/>
    </xf>
    <xf numFmtId="0" fontId="1" fillId="0" borderId="10" xfId="0" applyFont="1" applyFill="1" applyBorder="1" applyAlignment="1">
      <alignment vertical="center"/>
    </xf>
    <xf numFmtId="0" fontId="43" fillId="0" borderId="0" xfId="0" applyFont="1" applyFill="1" applyAlignment="1">
      <alignment vertical="center"/>
    </xf>
    <xf numFmtId="0" fontId="8" fillId="0" borderId="10"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wrapText="1"/>
    </xf>
    <xf numFmtId="0" fontId="18" fillId="0" borderId="10" xfId="0" applyFont="1" applyFill="1" applyBorder="1" applyAlignment="1">
      <alignment horizontal="right" vertical="center"/>
    </xf>
    <xf numFmtId="186" fontId="7" fillId="0" borderId="10" xfId="42" applyNumberFormat="1" applyFont="1" applyFill="1" applyBorder="1" applyAlignment="1">
      <alignment horizontal="right" vertical="center"/>
    </xf>
    <xf numFmtId="179" fontId="7" fillId="0" borderId="10" xfId="42" applyFont="1" applyFill="1" applyBorder="1" applyAlignment="1">
      <alignment horizontal="right" vertical="center"/>
    </xf>
    <xf numFmtId="186" fontId="7" fillId="0" borderId="10" xfId="42" applyNumberFormat="1" applyFont="1" applyFill="1" applyBorder="1" applyAlignment="1">
      <alignment vertical="center"/>
    </xf>
    <xf numFmtId="186" fontId="4" fillId="0" borderId="10" xfId="45" applyNumberFormat="1" applyFont="1" applyBorder="1" applyAlignment="1">
      <alignment horizontal="center" vertical="center" wrapText="1"/>
    </xf>
    <xf numFmtId="0" fontId="6" fillId="0" borderId="10" xfId="0" applyFont="1" applyBorder="1" applyAlignment="1">
      <alignment horizontal="center" vertical="top" wrapText="1"/>
    </xf>
    <xf numFmtId="186" fontId="6" fillId="0" borderId="10" xfId="45" applyNumberFormat="1" applyFont="1" applyBorder="1" applyAlignment="1">
      <alignment horizontal="center" vertical="top" wrapText="1"/>
    </xf>
    <xf numFmtId="0" fontId="4" fillId="0" borderId="10" xfId="0" applyFont="1" applyBorder="1" applyAlignment="1">
      <alignment vertical="center" wrapText="1"/>
    </xf>
    <xf numFmtId="186" fontId="11" fillId="0" borderId="10" xfId="45" applyNumberFormat="1" applyFont="1" applyBorder="1" applyAlignment="1">
      <alignment horizontal="center" vertical="center" wrapText="1"/>
    </xf>
    <xf numFmtId="3" fontId="20" fillId="0" borderId="10" xfId="0" applyNumberFormat="1" applyFont="1" applyBorder="1" applyAlignment="1">
      <alignment horizontal="center"/>
    </xf>
    <xf numFmtId="3" fontId="12" fillId="0" borderId="10" xfId="0" applyNumberFormat="1" applyFont="1" applyBorder="1" applyAlignment="1">
      <alignment vertical="center"/>
    </xf>
    <xf numFmtId="186" fontId="20" fillId="0" borderId="10" xfId="45" applyNumberFormat="1" applyFont="1" applyBorder="1" applyAlignment="1">
      <alignment horizontal="center" vertical="center" wrapText="1"/>
    </xf>
    <xf numFmtId="186" fontId="8" fillId="0" borderId="10" xfId="45" applyNumberFormat="1" applyFont="1" applyBorder="1" applyAlignment="1">
      <alignment vertical="center" wrapText="1"/>
    </xf>
    <xf numFmtId="186" fontId="8" fillId="0" borderId="10" xfId="0" applyNumberFormat="1" applyFont="1" applyBorder="1" applyAlignment="1">
      <alignment vertical="center"/>
    </xf>
    <xf numFmtId="3"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left" vertical="center" wrapText="1"/>
    </xf>
    <xf numFmtId="186" fontId="8" fillId="0" borderId="10" xfId="45" applyNumberFormat="1" applyFont="1" applyBorder="1" applyAlignment="1">
      <alignment vertical="center"/>
    </xf>
    <xf numFmtId="3" fontId="1" fillId="33" borderId="10" xfId="0" applyNumberFormat="1" applyFont="1" applyFill="1" applyBorder="1" applyAlignment="1" quotePrefix="1">
      <alignment horizontal="center" vertical="center" wrapText="1"/>
    </xf>
    <xf numFmtId="0" fontId="1" fillId="33" borderId="10" xfId="0" applyFont="1" applyFill="1" applyBorder="1" applyAlignment="1">
      <alignment horizontal="left" vertical="center" wrapText="1"/>
    </xf>
    <xf numFmtId="186" fontId="1" fillId="0" borderId="10" xfId="45" applyNumberFormat="1" applyFont="1" applyBorder="1" applyAlignment="1">
      <alignment vertical="center" wrapText="1"/>
    </xf>
    <xf numFmtId="3" fontId="5" fillId="0" borderId="10" xfId="45" applyNumberFormat="1" applyFont="1" applyFill="1" applyBorder="1" applyAlignment="1">
      <alignment vertical="center" wrapText="1"/>
    </xf>
    <xf numFmtId="0" fontId="1" fillId="0" borderId="10" xfId="0" applyFont="1" applyBorder="1" applyAlignment="1">
      <alignment vertical="center"/>
    </xf>
    <xf numFmtId="3" fontId="1" fillId="33" borderId="10" xfId="0" applyNumberFormat="1" applyFont="1" applyFill="1" applyBorder="1" applyAlignment="1">
      <alignment horizontal="center" vertical="center" wrapText="1"/>
    </xf>
    <xf numFmtId="3" fontId="1" fillId="33" borderId="10" xfId="66" applyNumberFormat="1" applyFont="1" applyFill="1" applyBorder="1" applyAlignment="1">
      <alignment horizontal="left" vertical="center" wrapText="1"/>
      <protection/>
    </xf>
    <xf numFmtId="0" fontId="1" fillId="33" borderId="10" xfId="64" applyFont="1" applyFill="1" applyBorder="1" applyAlignment="1">
      <alignment horizontal="left" vertical="center" wrapText="1"/>
      <protection/>
    </xf>
    <xf numFmtId="2" fontId="1" fillId="33" borderId="10" xfId="0" applyNumberFormat="1" applyFont="1" applyFill="1" applyBorder="1" applyAlignment="1">
      <alignment horizontal="left" vertical="center" wrapText="1"/>
    </xf>
    <xf numFmtId="3" fontId="8" fillId="33" borderId="10" xfId="0" applyNumberFormat="1" applyFont="1" applyFill="1" applyBorder="1" applyAlignment="1" quotePrefix="1">
      <alignment horizontal="center" vertical="center" wrapText="1"/>
    </xf>
    <xf numFmtId="0" fontId="8" fillId="33" borderId="10" xfId="0" applyFont="1" applyFill="1" applyBorder="1" applyAlignment="1">
      <alignment horizontal="left" vertical="center" wrapText="1"/>
    </xf>
    <xf numFmtId="3" fontId="8" fillId="33" borderId="10" xfId="66" applyNumberFormat="1" applyFont="1" applyFill="1" applyBorder="1" applyAlignment="1">
      <alignment horizontal="left" vertical="center" wrapText="1"/>
      <protection/>
    </xf>
    <xf numFmtId="3" fontId="4" fillId="0" borderId="10" xfId="45" applyNumberFormat="1" applyFont="1" applyFill="1" applyBorder="1" applyAlignment="1">
      <alignment vertical="center" wrapText="1"/>
    </xf>
    <xf numFmtId="3" fontId="1" fillId="33" borderId="10" xfId="0" applyNumberFormat="1" applyFont="1" applyFill="1" applyBorder="1" applyAlignment="1">
      <alignment horizontal="left" vertical="center" wrapText="1"/>
    </xf>
    <xf numFmtId="0" fontId="1" fillId="33" borderId="10" xfId="60" applyFont="1" applyFill="1" applyBorder="1" applyAlignment="1">
      <alignment vertical="center" wrapText="1"/>
      <protection/>
    </xf>
    <xf numFmtId="0" fontId="8" fillId="33" borderId="10" xfId="0" applyFont="1" applyFill="1" applyBorder="1" applyAlignment="1">
      <alignment horizontal="center" vertical="center"/>
    </xf>
    <xf numFmtId="0" fontId="8" fillId="33" borderId="10" xfId="0" applyFont="1" applyFill="1" applyBorder="1" applyAlignment="1">
      <alignment horizontal="left" vertical="center"/>
    </xf>
    <xf numFmtId="3" fontId="8" fillId="0" borderId="10" xfId="0" applyNumberFormat="1" applyFont="1" applyBorder="1" applyAlignment="1">
      <alignment vertical="center" wrapText="1"/>
    </xf>
    <xf numFmtId="0" fontId="46" fillId="0" borderId="10" xfId="0" applyFont="1" applyFill="1" applyBorder="1" applyAlignment="1">
      <alignment horizontal="center" vertical="center"/>
    </xf>
    <xf numFmtId="3" fontId="3" fillId="0" borderId="10" xfId="0" applyNumberFormat="1" applyFont="1" applyFill="1" applyBorder="1" applyAlignment="1">
      <alignment horizontal="right" vertical="center"/>
    </xf>
    <xf numFmtId="0" fontId="18" fillId="0" borderId="10" xfId="0" applyFont="1" applyFill="1" applyBorder="1" applyAlignment="1">
      <alignment vertical="center"/>
    </xf>
    <xf numFmtId="186" fontId="3" fillId="0" borderId="10" xfId="45" applyNumberFormat="1" applyFont="1" applyBorder="1" applyAlignment="1">
      <alignment horizontal="right" vertical="center" wrapText="1"/>
    </xf>
    <xf numFmtId="0" fontId="3" fillId="0" borderId="10" xfId="0" applyFont="1" applyFill="1" applyBorder="1" applyAlignment="1">
      <alignment vertical="center"/>
    </xf>
    <xf numFmtId="186" fontId="3" fillId="0" borderId="10" xfId="45" applyNumberFormat="1" applyFont="1" applyBorder="1" applyAlignment="1">
      <alignment horizontal="right" vertical="center"/>
    </xf>
    <xf numFmtId="186" fontId="1" fillId="33" borderId="10" xfId="44" applyNumberFormat="1" applyFont="1" applyFill="1" applyBorder="1" applyAlignment="1">
      <alignment horizontal="center" vertical="center" wrapText="1"/>
    </xf>
    <xf numFmtId="3" fontId="1" fillId="33" borderId="10" xfId="66" applyNumberFormat="1" applyFont="1" applyFill="1" applyBorder="1" applyAlignment="1">
      <alignment horizontal="center" vertical="center" wrapText="1"/>
      <protection/>
    </xf>
    <xf numFmtId="3" fontId="18" fillId="0" borderId="10" xfId="45"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xf>
    <xf numFmtId="3" fontId="5" fillId="0" borderId="10" xfId="45" applyNumberFormat="1" applyFont="1" applyFill="1" applyBorder="1" applyAlignment="1">
      <alignment horizontal="right" vertical="center" wrapText="1"/>
    </xf>
    <xf numFmtId="186" fontId="8" fillId="33" borderId="10" xfId="44" applyNumberFormat="1" applyFont="1" applyFill="1" applyBorder="1" applyAlignment="1">
      <alignment horizontal="center" vertical="center" wrapText="1"/>
    </xf>
    <xf numFmtId="3" fontId="1" fillId="0" borderId="10" xfId="0" applyNumberFormat="1" applyFont="1" applyBorder="1" applyAlignment="1">
      <alignment horizontal="right" vertical="center"/>
    </xf>
    <xf numFmtId="0" fontId="1" fillId="33" borderId="10" xfId="0" applyFont="1" applyFill="1" applyBorder="1" applyAlignment="1">
      <alignment horizontal="center" vertical="center" wrapText="1"/>
    </xf>
    <xf numFmtId="186" fontId="18" fillId="0" borderId="10" xfId="45" applyNumberFormat="1" applyFont="1" applyBorder="1" applyAlignment="1">
      <alignment horizontal="right" vertical="center" wrapText="1"/>
    </xf>
    <xf numFmtId="3" fontId="1" fillId="33" borderId="10" xfId="45"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1" fillId="0" borderId="10" xfId="0" applyFont="1" applyBorder="1" applyAlignment="1">
      <alignment horizontal="right" vertical="center"/>
    </xf>
    <xf numFmtId="1" fontId="1" fillId="33" borderId="10" xfId="66" applyNumberFormat="1" applyFont="1" applyFill="1" applyBorder="1" applyAlignment="1">
      <alignment horizontal="center" vertical="center" wrapText="1"/>
      <protection/>
    </xf>
    <xf numFmtId="3" fontId="8" fillId="0" borderId="10" xfId="0" applyNumberFormat="1" applyFont="1" applyFill="1" applyBorder="1" applyAlignment="1">
      <alignment vertical="center"/>
    </xf>
    <xf numFmtId="0" fontId="31" fillId="0" borderId="0" xfId="0" applyFont="1" applyAlignment="1">
      <alignment horizontal="center" vertical="center"/>
    </xf>
    <xf numFmtId="0" fontId="29" fillId="0" borderId="0" xfId="0" applyFont="1" applyAlignment="1">
      <alignment horizontal="center" vertical="center"/>
    </xf>
    <xf numFmtId="0" fontId="13"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30" fillId="0" borderId="0" xfId="0" applyFont="1" applyAlignment="1">
      <alignment horizontal="center" vertical="center"/>
    </xf>
    <xf numFmtId="0" fontId="4" fillId="0" borderId="0" xfId="0" applyFont="1" applyAlignment="1">
      <alignment horizontal="right" vertical="center" wrapText="1"/>
    </xf>
    <xf numFmtId="0" fontId="29" fillId="0" borderId="0" xfId="0" applyFont="1" applyBorder="1" applyAlignment="1">
      <alignment horizontal="center" vertical="center"/>
    </xf>
    <xf numFmtId="0" fontId="24" fillId="0" borderId="0" xfId="0" applyFont="1" applyAlignment="1">
      <alignment horizontal="center" vertical="center"/>
    </xf>
    <xf numFmtId="0" fontId="11"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28" fillId="0" borderId="0" xfId="0" applyFont="1" applyAlignment="1">
      <alignment horizontal="center" vertical="center" wrapText="1"/>
    </xf>
    <xf numFmtId="0" fontId="6" fillId="0" borderId="13" xfId="0" applyFont="1" applyBorder="1" applyAlignment="1">
      <alignment horizontal="right" vertical="center"/>
    </xf>
    <xf numFmtId="0" fontId="21" fillId="0" borderId="0" xfId="0" applyFont="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Alignment="1">
      <alignment horizontal="right"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3" fillId="0" borderId="0" xfId="0" applyFont="1" applyFill="1" applyAlignment="1">
      <alignment horizontal="center" vertical="center"/>
    </xf>
    <xf numFmtId="0" fontId="28" fillId="0" borderId="0" xfId="0" applyFont="1" applyFill="1" applyAlignment="1">
      <alignment horizontal="center" vertical="center"/>
    </xf>
    <xf numFmtId="0" fontId="28" fillId="0" borderId="0" xfId="0" applyFont="1" applyAlignment="1">
      <alignment horizontal="center" vertical="center"/>
    </xf>
    <xf numFmtId="0" fontId="33" fillId="0" borderId="0" xfId="0" applyFont="1" applyAlignment="1">
      <alignment horizontal="center"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30" fillId="0" borderId="13" xfId="0" applyFont="1" applyBorder="1" applyAlignment="1">
      <alignment horizontal="right" vertical="center"/>
    </xf>
    <xf numFmtId="0" fontId="34" fillId="0" borderId="0" xfId="0" applyFont="1" applyAlignment="1">
      <alignment horizontal="center" vertical="center"/>
    </xf>
    <xf numFmtId="186" fontId="4" fillId="0" borderId="0" xfId="42" applyNumberFormat="1" applyFont="1" applyAlignment="1">
      <alignment horizontal="right" vertical="top" wrapText="1"/>
    </xf>
    <xf numFmtId="0" fontId="28" fillId="0" borderId="0" xfId="0" applyFont="1" applyAlignment="1">
      <alignment horizontal="center"/>
    </xf>
    <xf numFmtId="186" fontId="4" fillId="0" borderId="17" xfId="45" applyNumberFormat="1" applyFont="1" applyBorder="1" applyAlignment="1">
      <alignment horizontal="center" vertical="center" wrapText="1"/>
    </xf>
    <xf numFmtId="186" fontId="4" fillId="0" borderId="18" xfId="45" applyNumberFormat="1" applyFont="1" applyBorder="1" applyAlignment="1">
      <alignment horizontal="center" vertical="center" wrapText="1"/>
    </xf>
    <xf numFmtId="186" fontId="4" fillId="0" borderId="19" xfId="45" applyNumberFormat="1" applyFont="1" applyBorder="1" applyAlignment="1">
      <alignment horizontal="center" vertical="center" wrapText="1"/>
    </xf>
    <xf numFmtId="186" fontId="4" fillId="0" borderId="10" xfId="45" applyNumberFormat="1" applyFont="1" applyBorder="1" applyAlignment="1">
      <alignment horizontal="center" vertical="center" wrapText="1"/>
    </xf>
    <xf numFmtId="0" fontId="13" fillId="0" borderId="0" xfId="0" applyFont="1" applyAlignment="1">
      <alignment horizontal="center"/>
    </xf>
    <xf numFmtId="0" fontId="33" fillId="0" borderId="0" xfId="0" applyFont="1" applyAlignment="1">
      <alignment horizontal="center"/>
    </xf>
    <xf numFmtId="186" fontId="6" fillId="0" borderId="20" xfId="42" applyNumberFormat="1" applyFont="1" applyBorder="1" applyAlignment="1">
      <alignment horizontal="righ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86" fontId="4" fillId="0" borderId="21" xfId="45" applyNumberFormat="1" applyFont="1" applyBorder="1" applyAlignment="1">
      <alignment horizontal="center" vertical="center" wrapText="1"/>
    </xf>
    <xf numFmtId="186" fontId="4" fillId="0" borderId="22" xfId="45" applyNumberFormat="1" applyFont="1" applyBorder="1" applyAlignment="1">
      <alignment horizontal="center" vertical="center" wrapText="1"/>
    </xf>
    <xf numFmtId="186" fontId="4" fillId="0" borderId="23" xfId="45" applyNumberFormat="1" applyFont="1" applyBorder="1" applyAlignment="1">
      <alignment horizontal="center" vertical="center" wrapText="1"/>
    </xf>
    <xf numFmtId="186" fontId="4" fillId="0" borderId="10" xfId="45" applyNumberFormat="1" applyFont="1" applyBorder="1" applyAlignment="1">
      <alignment horizontal="center" wrapText="1"/>
    </xf>
    <xf numFmtId="186" fontId="4" fillId="0" borderId="24" xfId="45" applyNumberFormat="1" applyFont="1" applyBorder="1" applyAlignment="1">
      <alignment horizontal="center" vertical="center" wrapText="1"/>
    </xf>
    <xf numFmtId="186" fontId="4" fillId="0" borderId="25" xfId="45" applyNumberFormat="1" applyFont="1" applyBorder="1" applyAlignment="1">
      <alignment horizontal="center" vertical="center" wrapText="1"/>
    </xf>
    <xf numFmtId="186" fontId="4" fillId="0" borderId="26" xfId="45" applyNumberFormat="1" applyFont="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0" xfId="0" applyFont="1" applyAlignment="1">
      <alignment horizontal="center" vertical="center" wrapText="1"/>
    </xf>
    <xf numFmtId="0" fontId="27" fillId="0" borderId="0" xfId="0" applyFont="1" applyFill="1" applyAlignment="1">
      <alignment horizontal="center" vertical="center"/>
    </xf>
    <xf numFmtId="0" fontId="37" fillId="0" borderId="0" xfId="0" applyFont="1" applyFill="1" applyAlignment="1">
      <alignment horizontal="center" vertical="center"/>
    </xf>
    <xf numFmtId="0" fontId="10" fillId="0" borderId="13" xfId="0" applyFont="1" applyFill="1" applyBorder="1" applyAlignment="1">
      <alignment horizontal="right" vertical="center"/>
    </xf>
    <xf numFmtId="0" fontId="21" fillId="0" borderId="10" xfId="0" applyFont="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186" fontId="1" fillId="33" borderId="10" xfId="44" applyNumberFormat="1" applyFont="1" applyFill="1" applyBorder="1" applyAlignment="1">
      <alignment horizontal="right" vertical="center" wrapText="1"/>
    </xf>
    <xf numFmtId="3" fontId="1" fillId="33" borderId="10"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2" fontId="1" fillId="33" borderId="10" xfId="0" applyNumberFormat="1" applyFont="1" applyFill="1" applyBorder="1" applyAlignment="1">
      <alignment vertical="center" wrapText="1"/>
    </xf>
    <xf numFmtId="3" fontId="1" fillId="33" borderId="10" xfId="0" applyNumberFormat="1" applyFont="1" applyFill="1" applyBorder="1" applyAlignment="1">
      <alignment horizontal="right" vertical="center" wrapText="1"/>
    </xf>
    <xf numFmtId="0" fontId="8" fillId="0" borderId="0" xfId="0" applyFont="1" applyAlignment="1">
      <alignment horizontal="right" vertical="center"/>
    </xf>
    <xf numFmtId="3" fontId="9" fillId="0" borderId="10" xfId="45"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86" fontId="3" fillId="0" borderId="10" xfId="45" applyNumberFormat="1" applyFont="1" applyFill="1" applyBorder="1" applyAlignment="1">
      <alignment horizontal="right" vertical="center"/>
    </xf>
    <xf numFmtId="0" fontId="3" fillId="0" borderId="10" xfId="67" applyFont="1" applyFill="1" applyBorder="1" applyAlignment="1">
      <alignment horizontal="center" vertical="center" wrapText="1"/>
      <protection/>
    </xf>
    <xf numFmtId="0" fontId="3" fillId="0" borderId="10" xfId="67" applyFont="1" applyFill="1" applyBorder="1" applyAlignment="1">
      <alignment horizontal="left" vertical="center" wrapText="1"/>
      <protection/>
    </xf>
    <xf numFmtId="0" fontId="18" fillId="0" borderId="10" xfId="0" applyFont="1" applyFill="1" applyBorder="1" applyAlignment="1">
      <alignment horizontal="center" vertical="center"/>
    </xf>
    <xf numFmtId="3" fontId="18" fillId="0" borderId="10" xfId="67" applyNumberFormat="1" applyFont="1" applyFill="1" applyBorder="1" applyAlignment="1">
      <alignment horizontal="left" vertical="center"/>
      <protection/>
    </xf>
    <xf numFmtId="186" fontId="18" fillId="0" borderId="10" xfId="45" applyNumberFormat="1" applyFont="1" applyFill="1" applyBorder="1" applyAlignment="1">
      <alignment horizontal="right" vertical="center"/>
    </xf>
    <xf numFmtId="179" fontId="18" fillId="0" borderId="10" xfId="45" applyFont="1" applyFill="1" applyBorder="1" applyAlignment="1">
      <alignment horizontal="right" vertical="center"/>
    </xf>
    <xf numFmtId="0" fontId="18" fillId="0" borderId="10" xfId="67" applyFont="1" applyFill="1" applyBorder="1" applyAlignment="1">
      <alignment horizontal="center" vertical="center" wrapText="1"/>
      <protection/>
    </xf>
    <xf numFmtId="3" fontId="3" fillId="0" borderId="10" xfId="67" applyNumberFormat="1" applyFont="1" applyFill="1" applyBorder="1" applyAlignment="1">
      <alignment horizontal="left" vertical="center"/>
      <protection/>
    </xf>
    <xf numFmtId="197" fontId="18" fillId="0" borderId="10" xfId="45" applyNumberFormat="1" applyFont="1" applyFill="1" applyBorder="1" applyAlignment="1">
      <alignment horizontal="left" vertical="center"/>
    </xf>
    <xf numFmtId="0" fontId="45" fillId="0" borderId="10" xfId="67" applyFont="1" applyFill="1" applyBorder="1" applyAlignment="1">
      <alignment horizontal="center" vertical="center" wrapText="1"/>
      <protection/>
    </xf>
    <xf numFmtId="3" fontId="45" fillId="0" borderId="10" xfId="67" applyNumberFormat="1" applyFont="1" applyFill="1" applyBorder="1" applyAlignment="1">
      <alignment horizontal="left" vertical="center"/>
      <protection/>
    </xf>
    <xf numFmtId="186" fontId="45" fillId="0" borderId="10" xfId="45" applyNumberFormat="1" applyFont="1" applyFill="1" applyBorder="1" applyAlignment="1">
      <alignment horizontal="right" vertical="center"/>
    </xf>
    <xf numFmtId="179" fontId="45" fillId="0" borderId="10" xfId="45" applyFont="1" applyFill="1" applyBorder="1" applyAlignment="1">
      <alignment horizontal="right" vertical="center"/>
    </xf>
    <xf numFmtId="0" fontId="45" fillId="0" borderId="10" xfId="0" applyFont="1" applyFill="1" applyBorder="1" applyAlignment="1">
      <alignment vertical="center"/>
    </xf>
    <xf numFmtId="0" fontId="45" fillId="0" borderId="10" xfId="0" applyFont="1" applyFill="1" applyBorder="1" applyAlignment="1">
      <alignment horizontal="center" vertical="center"/>
    </xf>
    <xf numFmtId="3" fontId="3" fillId="0" borderId="10" xfId="67" applyNumberFormat="1" applyFont="1" applyFill="1" applyBorder="1" applyAlignment="1">
      <alignment horizontal="left" vertical="center" wrapText="1"/>
      <protection/>
    </xf>
    <xf numFmtId="179" fontId="3" fillId="0" borderId="10" xfId="45" applyFont="1" applyFill="1" applyBorder="1" applyAlignment="1">
      <alignment horizontal="center" vertical="center" wrapText="1"/>
    </xf>
    <xf numFmtId="179" fontId="3" fillId="0" borderId="10" xfId="45" applyFont="1" applyFill="1" applyBorder="1" applyAlignment="1">
      <alignment horizontal="left" vertical="center" wrapText="1"/>
    </xf>
    <xf numFmtId="179" fontId="3" fillId="0" borderId="10" xfId="45" applyFont="1" applyFill="1" applyBorder="1" applyAlignment="1">
      <alignment horizontal="right" vertical="center"/>
    </xf>
    <xf numFmtId="0" fontId="18" fillId="0" borderId="10" xfId="67" applyFont="1" applyBorder="1" applyAlignment="1">
      <alignment horizontal="left" vertical="center" wrapText="1"/>
      <protection/>
    </xf>
    <xf numFmtId="3" fontId="18" fillId="0" borderId="10" xfId="67" applyNumberFormat="1" applyFont="1" applyFill="1" applyBorder="1" applyAlignment="1">
      <alignment horizontal="center" vertical="center"/>
      <protection/>
    </xf>
    <xf numFmtId="3" fontId="18" fillId="0" borderId="10" xfId="67" applyNumberFormat="1" applyFont="1" applyBorder="1" applyAlignment="1">
      <alignment horizontal="left" vertical="center"/>
      <protection/>
    </xf>
    <xf numFmtId="3" fontId="18" fillId="33" borderId="10" xfId="67" applyNumberFormat="1" applyFont="1" applyFill="1" applyBorder="1" applyAlignment="1">
      <alignment horizontal="left" vertical="center"/>
      <protection/>
    </xf>
    <xf numFmtId="3" fontId="18" fillId="0" borderId="10" xfId="67" applyNumberFormat="1" applyFont="1" applyBorder="1" applyAlignment="1">
      <alignment horizontal="left" vertical="center" wrapText="1"/>
      <protection/>
    </xf>
    <xf numFmtId="197" fontId="18" fillId="0" borderId="10" xfId="45" applyNumberFormat="1" applyFont="1" applyFill="1" applyBorder="1" applyAlignment="1">
      <alignment horizontal="left" vertical="center" wrapText="1"/>
    </xf>
    <xf numFmtId="197" fontId="3" fillId="0" borderId="10" xfId="45" applyNumberFormat="1" applyFont="1" applyFill="1" applyBorder="1" applyAlignment="1">
      <alignment horizontal="center" vertical="center" wrapText="1"/>
    </xf>
    <xf numFmtId="197" fontId="3" fillId="0" borderId="10" xfId="45" applyNumberFormat="1" applyFont="1" applyFill="1" applyBorder="1" applyAlignment="1">
      <alignment horizontal="left" vertical="center" wrapText="1"/>
    </xf>
    <xf numFmtId="3" fontId="3" fillId="0" borderId="10" xfId="67" applyNumberFormat="1" applyFont="1" applyFill="1" applyBorder="1" applyAlignment="1">
      <alignment horizontal="center" vertical="center"/>
      <protection/>
    </xf>
    <xf numFmtId="197" fontId="3" fillId="0" borderId="10" xfId="45" applyNumberFormat="1" applyFont="1" applyFill="1" applyBorder="1" applyAlignment="1">
      <alignment vertical="center" wrapText="1"/>
    </xf>
    <xf numFmtId="3" fontId="18" fillId="0" borderId="10" xfId="67" applyNumberFormat="1" applyFont="1" applyFill="1" applyBorder="1" applyAlignment="1">
      <alignment horizontal="center" vertical="center" wrapText="1"/>
      <protection/>
    </xf>
    <xf numFmtId="0" fontId="18" fillId="0" borderId="10" xfId="67" applyFont="1" applyFill="1" applyBorder="1" applyAlignment="1">
      <alignment horizontal="left" vertical="center" wrapText="1"/>
      <protection/>
    </xf>
    <xf numFmtId="3" fontId="3" fillId="0" borderId="10" xfId="67" applyNumberFormat="1" applyFont="1" applyFill="1" applyBorder="1" applyAlignment="1">
      <alignment horizontal="center" vertical="center" wrapText="1"/>
      <protection/>
    </xf>
    <xf numFmtId="49" fontId="18" fillId="0" borderId="10" xfId="0" applyNumberFormat="1" applyFont="1" applyFill="1" applyBorder="1" applyAlignment="1">
      <alignment vertical="center" wrapText="1"/>
    </xf>
    <xf numFmtId="3" fontId="18" fillId="0" borderId="10" xfId="67" applyNumberFormat="1" applyFont="1" applyFill="1" applyBorder="1" applyAlignment="1">
      <alignment horizontal="left" vertical="center" wrapText="1"/>
      <protection/>
    </xf>
    <xf numFmtId="0" fontId="18" fillId="0" borderId="10" xfId="0" applyFont="1" applyFill="1" applyBorder="1" applyAlignment="1">
      <alignment horizontal="center" vertical="center" wrapText="1"/>
    </xf>
    <xf numFmtId="0" fontId="18" fillId="0" borderId="10" xfId="0" applyFont="1" applyFill="1" applyBorder="1" applyAlignment="1">
      <alignment vertical="center" wrapText="1"/>
    </xf>
    <xf numFmtId="186" fontId="44" fillId="0" borderId="10" xfId="45" applyNumberFormat="1" applyFont="1" applyFill="1" applyBorder="1" applyAlignment="1">
      <alignment horizontal="right" vertical="center"/>
    </xf>
    <xf numFmtId="179" fontId="44" fillId="0" borderId="10" xfId="45" applyFont="1" applyFill="1" applyBorder="1" applyAlignment="1">
      <alignment horizontal="right" vertical="center"/>
    </xf>
    <xf numFmtId="0" fontId="18" fillId="33" borderId="10" xfId="0" applyFont="1" applyFill="1" applyBorder="1" applyAlignment="1" quotePrefix="1">
      <alignment vertical="center" wrapText="1"/>
    </xf>
    <xf numFmtId="186" fontId="18" fillId="0" borderId="10" xfId="45" applyNumberFormat="1" applyFont="1" applyFill="1" applyBorder="1" applyAlignment="1">
      <alignment vertical="center"/>
    </xf>
    <xf numFmtId="179" fontId="18" fillId="0" borderId="10" xfId="45" applyNumberFormat="1" applyFont="1" applyFill="1" applyBorder="1" applyAlignment="1">
      <alignment vertical="center"/>
    </xf>
    <xf numFmtId="186" fontId="8" fillId="33" borderId="10" xfId="44" applyNumberFormat="1" applyFont="1" applyFill="1" applyBorder="1" applyAlignment="1">
      <alignment horizontal="right" vertical="center" wrapText="1"/>
    </xf>
    <xf numFmtId="186" fontId="18" fillId="0" borderId="10" xfId="45" applyNumberFormat="1" applyFont="1" applyBorder="1" applyAlignment="1">
      <alignment horizontal="right" vertical="center"/>
    </xf>
    <xf numFmtId="2" fontId="8" fillId="33" borderId="10" xfId="0" applyNumberFormat="1" applyFont="1" applyFill="1" applyBorder="1" applyAlignment="1">
      <alignment vertical="center" wrapText="1"/>
    </xf>
    <xf numFmtId="3" fontId="8" fillId="33" borderId="10" xfId="0" applyNumberFormat="1" applyFont="1" applyFill="1" applyBorder="1" applyAlignment="1">
      <alignment horizontal="right" vertical="center" wrapText="1"/>
    </xf>
    <xf numFmtId="1" fontId="46" fillId="0" borderId="10" xfId="0" applyNumberFormat="1" applyFont="1" applyFill="1" applyBorder="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10 10" xfId="44"/>
    <cellStyle name="Comma 10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 Style1" xfId="60"/>
    <cellStyle name="Normal 13" xfId="61"/>
    <cellStyle name="Normal 3" xfId="62"/>
    <cellStyle name="Normal 3 2" xfId="63"/>
    <cellStyle name="Normal 3 2 11" xfId="64"/>
    <cellStyle name="Normal 4" xfId="65"/>
    <cellStyle name="Normal_Book1" xfId="66"/>
    <cellStyle name="Normal_PHAN BO DU TOAN THU CHI SU NGHIEP NAM 2015 PTC (2)" xfId="67"/>
    <cellStyle name="Note" xfId="68"/>
    <cellStyle name="Output" xfId="69"/>
    <cellStyle name="Percent"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35"/>
  <sheetViews>
    <sheetView zoomScale="120" zoomScaleNormal="120" zoomScalePageLayoutView="0" workbookViewId="0" topLeftCell="A1">
      <selection activeCell="C1" sqref="C1"/>
    </sheetView>
  </sheetViews>
  <sheetFormatPr defaultColWidth="8.8515625" defaultRowHeight="12.75"/>
  <cols>
    <col min="1" max="1" width="7.7109375" style="45" customWidth="1"/>
    <col min="2" max="2" width="58.140625" style="42" customWidth="1"/>
    <col min="3" max="3" width="29.00390625" style="42" customWidth="1"/>
    <col min="4" max="16384" width="8.8515625" style="42" customWidth="1"/>
  </cols>
  <sheetData>
    <row r="1" spans="1:3" ht="15.75" customHeight="1">
      <c r="A1" s="40" t="s">
        <v>331</v>
      </c>
      <c r="B1" s="40"/>
      <c r="C1" s="41" t="s">
        <v>98</v>
      </c>
    </row>
    <row r="2" spans="1:2" ht="16.5">
      <c r="A2" s="43" t="s">
        <v>332</v>
      </c>
      <c r="B2" s="43"/>
    </row>
    <row r="3" ht="15.75">
      <c r="A3" s="44"/>
    </row>
    <row r="4" spans="1:3" ht="21.75" customHeight="1">
      <c r="A4" s="205" t="s">
        <v>402</v>
      </c>
      <c r="B4" s="205"/>
      <c r="C4" s="205"/>
    </row>
    <row r="5" spans="1:3" ht="17.25" customHeight="1">
      <c r="A5" s="206" t="s">
        <v>99</v>
      </c>
      <c r="B5" s="206"/>
      <c r="C5" s="206"/>
    </row>
    <row r="6" spans="1:8" ht="18" customHeight="1">
      <c r="A6" s="207" t="s">
        <v>403</v>
      </c>
      <c r="B6" s="207"/>
      <c r="C6" s="207"/>
      <c r="F6" s="127"/>
      <c r="G6" s="127"/>
      <c r="H6" s="127"/>
    </row>
    <row r="7" ht="20.25" customHeight="1">
      <c r="C7" s="46" t="s">
        <v>0</v>
      </c>
    </row>
    <row r="8" spans="1:3" ht="24" customHeight="1">
      <c r="A8" s="6" t="s">
        <v>1</v>
      </c>
      <c r="B8" s="6" t="s">
        <v>2</v>
      </c>
      <c r="C8" s="6" t="s">
        <v>129</v>
      </c>
    </row>
    <row r="9" spans="1:3" ht="16.5" customHeight="1">
      <c r="A9" s="27" t="s">
        <v>3</v>
      </c>
      <c r="B9" s="47" t="s">
        <v>275</v>
      </c>
      <c r="C9" s="25">
        <f>C10+C18+C21+C23</f>
        <v>917783</v>
      </c>
    </row>
    <row r="10" spans="1:4" ht="16.5" customHeight="1">
      <c r="A10" s="27" t="s">
        <v>228</v>
      </c>
      <c r="B10" s="47" t="s">
        <v>335</v>
      </c>
      <c r="C10" s="25">
        <f>C11+C14+C17</f>
        <v>889409</v>
      </c>
      <c r="D10" s="128"/>
    </row>
    <row r="11" spans="1:3" ht="16.5" customHeight="1">
      <c r="A11" s="27" t="s">
        <v>5</v>
      </c>
      <c r="B11" s="47" t="s">
        <v>276</v>
      </c>
      <c r="C11" s="25">
        <f>SUM(C12:C13)</f>
        <v>190600</v>
      </c>
    </row>
    <row r="12" spans="1:3" ht="16.5" customHeight="1">
      <c r="A12" s="28" t="s">
        <v>31</v>
      </c>
      <c r="B12" s="48" t="s">
        <v>277</v>
      </c>
      <c r="C12" s="14">
        <v>96100</v>
      </c>
    </row>
    <row r="13" spans="1:3" ht="16.5" customHeight="1">
      <c r="A13" s="28" t="s">
        <v>31</v>
      </c>
      <c r="B13" s="48" t="s">
        <v>278</v>
      </c>
      <c r="C13" s="14">
        <v>94500</v>
      </c>
    </row>
    <row r="14" spans="1:3" ht="16.5" customHeight="1">
      <c r="A14" s="27" t="s">
        <v>23</v>
      </c>
      <c r="B14" s="47" t="s">
        <v>100</v>
      </c>
      <c r="C14" s="25">
        <f>SUM(C15:C16)</f>
        <v>608809</v>
      </c>
    </row>
    <row r="15" spans="1:3" ht="16.5" customHeight="1">
      <c r="A15" s="28" t="s">
        <v>31</v>
      </c>
      <c r="B15" s="48" t="s">
        <v>101</v>
      </c>
      <c r="C15" s="14">
        <v>551738</v>
      </c>
    </row>
    <row r="16" spans="1:3" ht="16.5" customHeight="1">
      <c r="A16" s="28" t="s">
        <v>31</v>
      </c>
      <c r="B16" s="48" t="s">
        <v>102</v>
      </c>
      <c r="C16" s="14">
        <v>57071</v>
      </c>
    </row>
    <row r="17" spans="1:3" ht="16.5" customHeight="1">
      <c r="A17" s="27" t="s">
        <v>40</v>
      </c>
      <c r="B17" s="47" t="s">
        <v>227</v>
      </c>
      <c r="C17" s="25">
        <v>90000</v>
      </c>
    </row>
    <row r="18" spans="1:3" ht="16.5" customHeight="1">
      <c r="A18" s="27" t="s">
        <v>229</v>
      </c>
      <c r="B18" s="47" t="s">
        <v>279</v>
      </c>
      <c r="C18" s="25">
        <f>SUM(C19:C20)</f>
        <v>7039</v>
      </c>
    </row>
    <row r="19" spans="1:3" ht="16.5" customHeight="1">
      <c r="A19" s="53">
        <v>1</v>
      </c>
      <c r="B19" s="48" t="s">
        <v>404</v>
      </c>
      <c r="C19" s="14">
        <v>7039</v>
      </c>
    </row>
    <row r="20" spans="1:3" ht="16.5" customHeight="1">
      <c r="A20" s="53">
        <v>2</v>
      </c>
      <c r="B20" s="48" t="s">
        <v>280</v>
      </c>
      <c r="C20" s="14">
        <v>0</v>
      </c>
    </row>
    <row r="21" spans="1:3" ht="31.5">
      <c r="A21" s="27" t="s">
        <v>282</v>
      </c>
      <c r="B21" s="47" t="s">
        <v>281</v>
      </c>
      <c r="C21" s="25">
        <f>C22</f>
        <v>3335</v>
      </c>
    </row>
    <row r="22" spans="1:3" ht="16.5" customHeight="1">
      <c r="A22" s="53">
        <v>1</v>
      </c>
      <c r="B22" s="48" t="s">
        <v>333</v>
      </c>
      <c r="C22" s="14">
        <v>3335</v>
      </c>
    </row>
    <row r="23" spans="1:3" ht="36.75" customHeight="1">
      <c r="A23" s="6" t="s">
        <v>334</v>
      </c>
      <c r="B23" s="47" t="s">
        <v>283</v>
      </c>
      <c r="C23" s="25">
        <v>18000</v>
      </c>
    </row>
    <row r="24" spans="1:3" ht="23.25" customHeight="1">
      <c r="A24" s="6" t="s">
        <v>4</v>
      </c>
      <c r="B24" s="47" t="s">
        <v>284</v>
      </c>
      <c r="C24" s="25">
        <f>C25+C30+C31+C32+C35</f>
        <v>917783</v>
      </c>
    </row>
    <row r="25" spans="1:3" ht="18" customHeight="1">
      <c r="A25" s="6" t="s">
        <v>105</v>
      </c>
      <c r="B25" s="47" t="s">
        <v>285</v>
      </c>
      <c r="C25" s="25">
        <f>C26+C27+C29</f>
        <v>749377</v>
      </c>
    </row>
    <row r="26" spans="1:3" ht="16.5" customHeight="1">
      <c r="A26" s="53">
        <v>1</v>
      </c>
      <c r="B26" s="48" t="s">
        <v>28</v>
      </c>
      <c r="C26" s="14">
        <v>149053</v>
      </c>
    </row>
    <row r="27" spans="1:3" ht="16.5" customHeight="1">
      <c r="A27" s="53">
        <v>2</v>
      </c>
      <c r="B27" s="48" t="s">
        <v>286</v>
      </c>
      <c r="C27" s="49">
        <v>582324</v>
      </c>
    </row>
    <row r="28" spans="1:3" ht="16.5" customHeight="1">
      <c r="A28" s="6"/>
      <c r="B28" s="50" t="s">
        <v>287</v>
      </c>
      <c r="C28" s="54">
        <v>17617</v>
      </c>
    </row>
    <row r="29" spans="1:3" ht="16.5" customHeight="1">
      <c r="A29" s="53">
        <v>3</v>
      </c>
      <c r="B29" s="48" t="s">
        <v>106</v>
      </c>
      <c r="C29" s="49">
        <v>18000</v>
      </c>
    </row>
    <row r="30" spans="1:3" ht="20.25" customHeight="1">
      <c r="A30" s="27" t="s">
        <v>23</v>
      </c>
      <c r="B30" s="47" t="s">
        <v>107</v>
      </c>
      <c r="C30" s="49">
        <v>0</v>
      </c>
    </row>
    <row r="31" spans="1:3" ht="20.25" customHeight="1">
      <c r="A31" s="27" t="s">
        <v>40</v>
      </c>
      <c r="B31" s="47" t="s">
        <v>269</v>
      </c>
      <c r="C31" s="51">
        <v>147071</v>
      </c>
    </row>
    <row r="32" spans="1:3" ht="20.25" customHeight="1">
      <c r="A32" s="27" t="s">
        <v>42</v>
      </c>
      <c r="B32" s="51" t="s">
        <v>237</v>
      </c>
      <c r="C32" s="51">
        <f>SUM(C33:C34)</f>
        <v>3335</v>
      </c>
    </row>
    <row r="33" spans="1:3" ht="16.5" customHeight="1" hidden="1">
      <c r="A33" s="28">
        <v>1</v>
      </c>
      <c r="B33" s="48" t="s">
        <v>288</v>
      </c>
      <c r="C33" s="49"/>
    </row>
    <row r="34" spans="1:3" ht="16.5" customHeight="1">
      <c r="A34" s="53">
        <v>1</v>
      </c>
      <c r="B34" s="48" t="s">
        <v>336</v>
      </c>
      <c r="C34" s="49">
        <v>3335</v>
      </c>
    </row>
    <row r="35" spans="1:3" ht="31.5">
      <c r="A35" s="27" t="s">
        <v>84</v>
      </c>
      <c r="B35" s="29" t="s">
        <v>289</v>
      </c>
      <c r="C35" s="51">
        <v>18000</v>
      </c>
    </row>
  </sheetData>
  <sheetProtection/>
  <mergeCells count="3">
    <mergeCell ref="A4:C4"/>
    <mergeCell ref="A5:C5"/>
    <mergeCell ref="A6:C6"/>
  </mergeCells>
  <printOptions/>
  <pageMargins left="0.72" right="0.42" top="0.6" bottom="0.7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0"/>
  </sheetPr>
  <dimension ref="A1:R72"/>
  <sheetViews>
    <sheetView tabSelected="1" zoomScale="130" zoomScaleNormal="130" zoomScalePageLayoutView="0" workbookViewId="0" topLeftCell="A58">
      <selection activeCell="A21" sqref="A21:IV22"/>
    </sheetView>
  </sheetViews>
  <sheetFormatPr defaultColWidth="8.8515625" defaultRowHeight="12.75"/>
  <cols>
    <col min="1" max="1" width="5.7109375" style="122" customWidth="1"/>
    <col min="2" max="2" width="32.8515625" style="106" customWidth="1"/>
    <col min="3" max="3" width="13.7109375" style="123" customWidth="1"/>
    <col min="4" max="4" width="5.140625" style="106" hidden="1" customWidth="1"/>
    <col min="5" max="5" width="10.7109375" style="106" customWidth="1"/>
    <col min="6" max="6" width="7.140625" style="106" customWidth="1"/>
    <col min="7" max="7" width="8.57421875" style="106" customWidth="1"/>
    <col min="8" max="8" width="7.8515625" style="106" customWidth="1"/>
    <col min="9" max="9" width="8.00390625" style="106" customWidth="1"/>
    <col min="10" max="10" width="8.7109375" style="106" customWidth="1"/>
    <col min="11" max="11" width="8.421875" style="106" customWidth="1"/>
    <col min="12" max="12" width="6.7109375" style="106" customWidth="1"/>
    <col min="13" max="13" width="7.28125" style="106" customWidth="1"/>
    <col min="14" max="14" width="7.00390625" style="120" customWidth="1"/>
    <col min="15" max="15" width="8.421875" style="106" customWidth="1"/>
    <col min="16" max="16" width="8.140625" style="106" customWidth="1"/>
    <col min="17" max="17" width="7.7109375" style="106" customWidth="1"/>
    <col min="18" max="18" width="8.57421875" style="106" customWidth="1"/>
    <col min="19" max="16384" width="8.8515625" style="106" customWidth="1"/>
  </cols>
  <sheetData>
    <row r="1" spans="1:18" ht="15" customHeight="1">
      <c r="A1" s="40" t="s">
        <v>331</v>
      </c>
      <c r="B1" s="40"/>
      <c r="C1" s="106"/>
      <c r="P1" s="263" t="s">
        <v>233</v>
      </c>
      <c r="Q1" s="263"/>
      <c r="R1" s="263"/>
    </row>
    <row r="2" spans="1:3" ht="16.5">
      <c r="A2" s="43" t="s">
        <v>332</v>
      </c>
      <c r="B2" s="43"/>
      <c r="C2" s="121"/>
    </row>
    <row r="3" spans="1:3" ht="16.5">
      <c r="A3" s="43"/>
      <c r="B3" s="43"/>
      <c r="C3" s="121"/>
    </row>
    <row r="4" spans="1:18" ht="24" customHeight="1">
      <c r="A4" s="264" t="s">
        <v>479</v>
      </c>
      <c r="B4" s="264"/>
      <c r="C4" s="264"/>
      <c r="D4" s="264"/>
      <c r="E4" s="264"/>
      <c r="F4" s="264"/>
      <c r="G4" s="264"/>
      <c r="H4" s="264"/>
      <c r="I4" s="264"/>
      <c r="J4" s="264"/>
      <c r="K4" s="264"/>
      <c r="L4" s="264"/>
      <c r="M4" s="264"/>
      <c r="N4" s="264"/>
      <c r="O4" s="264"/>
      <c r="P4" s="264"/>
      <c r="Q4" s="264"/>
      <c r="R4" s="264"/>
    </row>
    <row r="5" spans="1:18" ht="15.75">
      <c r="A5" s="207" t="s">
        <v>99</v>
      </c>
      <c r="B5" s="207"/>
      <c r="C5" s="207"/>
      <c r="D5" s="207"/>
      <c r="E5" s="207"/>
      <c r="F5" s="207"/>
      <c r="G5" s="207"/>
      <c r="H5" s="207"/>
      <c r="I5" s="207"/>
      <c r="J5" s="207"/>
      <c r="K5" s="207"/>
      <c r="L5" s="207"/>
      <c r="M5" s="207"/>
      <c r="N5" s="207"/>
      <c r="O5" s="207"/>
      <c r="P5" s="207"/>
      <c r="Q5" s="207"/>
      <c r="R5" s="207"/>
    </row>
    <row r="6" spans="1:18" ht="18.75">
      <c r="A6" s="265" t="s">
        <v>403</v>
      </c>
      <c r="B6" s="265"/>
      <c r="C6" s="265"/>
      <c r="D6" s="265"/>
      <c r="E6" s="265"/>
      <c r="F6" s="265"/>
      <c r="G6" s="265"/>
      <c r="H6" s="265"/>
      <c r="I6" s="265"/>
      <c r="J6" s="265"/>
      <c r="K6" s="265"/>
      <c r="L6" s="265"/>
      <c r="M6" s="265"/>
      <c r="N6" s="265"/>
      <c r="O6" s="265"/>
      <c r="P6" s="265"/>
      <c r="Q6" s="265"/>
      <c r="R6" s="265"/>
    </row>
    <row r="7" spans="16:18" ht="12.75">
      <c r="P7" s="266" t="s">
        <v>0</v>
      </c>
      <c r="Q7" s="266"/>
      <c r="R7" s="266"/>
    </row>
    <row r="8" spans="1:18" s="123" customFormat="1" ht="15" customHeight="1">
      <c r="A8" s="257" t="s">
        <v>124</v>
      </c>
      <c r="B8" s="257" t="s">
        <v>130</v>
      </c>
      <c r="C8" s="257" t="s">
        <v>131</v>
      </c>
      <c r="D8" s="257" t="s">
        <v>132</v>
      </c>
      <c r="E8" s="257" t="s">
        <v>310</v>
      </c>
      <c r="F8" s="256" t="s">
        <v>133</v>
      </c>
      <c r="G8" s="256"/>
      <c r="H8" s="256"/>
      <c r="I8" s="256"/>
      <c r="J8" s="256"/>
      <c r="K8" s="257" t="s">
        <v>470</v>
      </c>
      <c r="L8" s="257"/>
      <c r="M8" s="257"/>
      <c r="N8" s="257"/>
      <c r="O8" s="257" t="s">
        <v>471</v>
      </c>
      <c r="P8" s="257"/>
      <c r="Q8" s="257"/>
      <c r="R8" s="257"/>
    </row>
    <row r="9" spans="1:18" s="123" customFormat="1" ht="18" customHeight="1">
      <c r="A9" s="257"/>
      <c r="B9" s="257"/>
      <c r="C9" s="257"/>
      <c r="D9" s="257"/>
      <c r="E9" s="257"/>
      <c r="F9" s="257" t="s">
        <v>480</v>
      </c>
      <c r="G9" s="256" t="s">
        <v>134</v>
      </c>
      <c r="H9" s="256"/>
      <c r="I9" s="256"/>
      <c r="J9" s="256"/>
      <c r="K9" s="257"/>
      <c r="L9" s="257"/>
      <c r="M9" s="257"/>
      <c r="N9" s="257"/>
      <c r="O9" s="257"/>
      <c r="P9" s="257"/>
      <c r="Q9" s="257"/>
      <c r="R9" s="257"/>
    </row>
    <row r="10" spans="1:18" s="123" customFormat="1" ht="18" customHeight="1">
      <c r="A10" s="257"/>
      <c r="B10" s="257"/>
      <c r="C10" s="257"/>
      <c r="D10" s="257"/>
      <c r="E10" s="257"/>
      <c r="F10" s="257"/>
      <c r="G10" s="257" t="s">
        <v>135</v>
      </c>
      <c r="H10" s="258" t="s">
        <v>136</v>
      </c>
      <c r="I10" s="259"/>
      <c r="J10" s="260"/>
      <c r="K10" s="261" t="s">
        <v>127</v>
      </c>
      <c r="L10" s="256" t="s">
        <v>136</v>
      </c>
      <c r="M10" s="256"/>
      <c r="N10" s="256"/>
      <c r="O10" s="261" t="s">
        <v>127</v>
      </c>
      <c r="P10" s="256" t="s">
        <v>136</v>
      </c>
      <c r="Q10" s="256"/>
      <c r="R10" s="256"/>
    </row>
    <row r="11" spans="1:18" s="123" customFormat="1" ht="42.75" customHeight="1">
      <c r="A11" s="257"/>
      <c r="B11" s="257"/>
      <c r="C11" s="257"/>
      <c r="D11" s="257"/>
      <c r="E11" s="257"/>
      <c r="F11" s="257"/>
      <c r="G11" s="257"/>
      <c r="H11" s="13" t="s">
        <v>137</v>
      </c>
      <c r="I11" s="13" t="s">
        <v>138</v>
      </c>
      <c r="J11" s="13" t="s">
        <v>139</v>
      </c>
      <c r="K11" s="262"/>
      <c r="L11" s="13" t="s">
        <v>137</v>
      </c>
      <c r="M11" s="13" t="s">
        <v>138</v>
      </c>
      <c r="N11" s="13" t="s">
        <v>139</v>
      </c>
      <c r="O11" s="262"/>
      <c r="P11" s="13" t="s">
        <v>137</v>
      </c>
      <c r="Q11" s="13" t="s">
        <v>138</v>
      </c>
      <c r="R11" s="13" t="s">
        <v>139</v>
      </c>
    </row>
    <row r="12" spans="1:18" ht="12.75">
      <c r="A12" s="185" t="s">
        <v>3</v>
      </c>
      <c r="B12" s="185" t="s">
        <v>4</v>
      </c>
      <c r="C12" s="185">
        <v>1</v>
      </c>
      <c r="D12" s="185">
        <v>2</v>
      </c>
      <c r="E12" s="185">
        <v>2</v>
      </c>
      <c r="F12" s="326">
        <v>2.66666666666667</v>
      </c>
      <c r="G12" s="326">
        <v>4</v>
      </c>
      <c r="H12" s="326">
        <v>5</v>
      </c>
      <c r="I12" s="326">
        <v>6</v>
      </c>
      <c r="J12" s="326">
        <v>7</v>
      </c>
      <c r="K12" s="326">
        <v>8</v>
      </c>
      <c r="L12" s="326">
        <v>9</v>
      </c>
      <c r="M12" s="326">
        <v>10</v>
      </c>
      <c r="N12" s="326">
        <v>11</v>
      </c>
      <c r="O12" s="326">
        <v>12</v>
      </c>
      <c r="P12" s="326">
        <v>13</v>
      </c>
      <c r="Q12" s="326">
        <v>14</v>
      </c>
      <c r="R12" s="326">
        <v>15</v>
      </c>
    </row>
    <row r="13" spans="1:18" s="110" customFormat="1" ht="21" customHeight="1">
      <c r="A13" s="126"/>
      <c r="B13" s="126" t="s">
        <v>272</v>
      </c>
      <c r="C13" s="126"/>
      <c r="D13" s="126"/>
      <c r="E13" s="126"/>
      <c r="F13" s="126"/>
      <c r="G13" s="186">
        <f aca="true" t="shared" si="0" ref="G13:R13">G14+G27+G34+G42+G54+G65+G69+G72</f>
        <v>697343</v>
      </c>
      <c r="H13" s="186">
        <f t="shared" si="0"/>
        <v>322619</v>
      </c>
      <c r="I13" s="186">
        <f t="shared" si="0"/>
        <v>147632</v>
      </c>
      <c r="J13" s="186">
        <f t="shared" si="0"/>
        <v>227092</v>
      </c>
      <c r="K13" s="186">
        <f t="shared" si="0"/>
        <v>197598</v>
      </c>
      <c r="L13" s="186">
        <f t="shared" si="0"/>
        <v>67257</v>
      </c>
      <c r="M13" s="186">
        <f t="shared" si="0"/>
        <v>75032</v>
      </c>
      <c r="N13" s="186">
        <f t="shared" si="0"/>
        <v>55309</v>
      </c>
      <c r="O13" s="186">
        <f t="shared" si="0"/>
        <v>296124</v>
      </c>
      <c r="P13" s="186">
        <f t="shared" si="0"/>
        <v>149053</v>
      </c>
      <c r="Q13" s="186">
        <f t="shared" si="0"/>
        <v>57071</v>
      </c>
      <c r="R13" s="186">
        <f t="shared" si="0"/>
        <v>90000</v>
      </c>
    </row>
    <row r="14" spans="1:18" ht="32.25" customHeight="1">
      <c r="A14" s="164" t="s">
        <v>5</v>
      </c>
      <c r="B14" s="165" t="s">
        <v>354</v>
      </c>
      <c r="C14" s="322"/>
      <c r="D14" s="187"/>
      <c r="E14" s="165"/>
      <c r="F14" s="187"/>
      <c r="G14" s="188">
        <f aca="true" t="shared" si="1" ref="G14:R14">G15+G23</f>
        <v>262912</v>
      </c>
      <c r="H14" s="188">
        <f t="shared" si="1"/>
        <v>115280</v>
      </c>
      <c r="I14" s="188">
        <f t="shared" si="1"/>
        <v>147632</v>
      </c>
      <c r="J14" s="188">
        <f t="shared" si="1"/>
        <v>0</v>
      </c>
      <c r="K14" s="188">
        <f t="shared" si="1"/>
        <v>113598</v>
      </c>
      <c r="L14" s="188">
        <f t="shared" si="1"/>
        <v>38566</v>
      </c>
      <c r="M14" s="188">
        <f t="shared" si="1"/>
        <v>75032</v>
      </c>
      <c r="N14" s="188">
        <f t="shared" si="1"/>
        <v>0</v>
      </c>
      <c r="O14" s="188">
        <f t="shared" si="1"/>
        <v>33050</v>
      </c>
      <c r="P14" s="188">
        <f t="shared" si="1"/>
        <v>50</v>
      </c>
      <c r="Q14" s="188">
        <f>Q15+Q23</f>
        <v>33000</v>
      </c>
      <c r="R14" s="188">
        <f t="shared" si="1"/>
        <v>0</v>
      </c>
    </row>
    <row r="15" spans="1:18" ht="17.25" customHeight="1">
      <c r="A15" s="164" t="s">
        <v>355</v>
      </c>
      <c r="B15" s="165" t="s">
        <v>356</v>
      </c>
      <c r="C15" s="322"/>
      <c r="D15" s="187"/>
      <c r="E15" s="165"/>
      <c r="F15" s="187"/>
      <c r="G15" s="188">
        <f aca="true" t="shared" si="2" ref="G15:R15">G16</f>
        <v>165122</v>
      </c>
      <c r="H15" s="188">
        <f t="shared" si="2"/>
        <v>50490</v>
      </c>
      <c r="I15" s="188">
        <f t="shared" si="2"/>
        <v>114632</v>
      </c>
      <c r="J15" s="188">
        <f t="shared" si="2"/>
        <v>0</v>
      </c>
      <c r="K15" s="188">
        <f t="shared" si="2"/>
        <v>113598</v>
      </c>
      <c r="L15" s="188">
        <f t="shared" si="2"/>
        <v>38566</v>
      </c>
      <c r="M15" s="188">
        <f t="shared" si="2"/>
        <v>75032</v>
      </c>
      <c r="N15" s="188">
        <f t="shared" si="2"/>
        <v>0</v>
      </c>
      <c r="O15" s="188">
        <f t="shared" si="2"/>
        <v>32600</v>
      </c>
      <c r="P15" s="188">
        <f t="shared" si="2"/>
        <v>0</v>
      </c>
      <c r="Q15" s="188">
        <f>Q16</f>
        <v>32600</v>
      </c>
      <c r="R15" s="188">
        <f t="shared" si="2"/>
        <v>0</v>
      </c>
    </row>
    <row r="16" spans="1:18" s="110" customFormat="1" ht="18.75" customHeight="1">
      <c r="A16" s="164" t="s">
        <v>140</v>
      </c>
      <c r="B16" s="165" t="s">
        <v>357</v>
      </c>
      <c r="C16" s="322"/>
      <c r="D16" s="189"/>
      <c r="E16" s="165"/>
      <c r="F16" s="189"/>
      <c r="G16" s="190">
        <f aca="true" t="shared" si="3" ref="G16:O16">+SUM(G17:G22)</f>
        <v>165122</v>
      </c>
      <c r="H16" s="190">
        <f t="shared" si="3"/>
        <v>50490</v>
      </c>
      <c r="I16" s="190">
        <f t="shared" si="3"/>
        <v>114632</v>
      </c>
      <c r="J16" s="190">
        <f t="shared" si="3"/>
        <v>0</v>
      </c>
      <c r="K16" s="190">
        <f t="shared" si="3"/>
        <v>113598</v>
      </c>
      <c r="L16" s="190">
        <f t="shared" si="3"/>
        <v>38566</v>
      </c>
      <c r="M16" s="190">
        <f t="shared" si="3"/>
        <v>75032</v>
      </c>
      <c r="N16" s="190">
        <f t="shared" si="3"/>
        <v>0</v>
      </c>
      <c r="O16" s="190">
        <f t="shared" si="3"/>
        <v>32600</v>
      </c>
      <c r="P16" s="190">
        <f>+SUM(P17:P22)</f>
        <v>0</v>
      </c>
      <c r="Q16" s="190">
        <f>+SUM(Q17:Q22)</f>
        <v>32600</v>
      </c>
      <c r="R16" s="190">
        <f>+SUM(R17:R22)</f>
        <v>0</v>
      </c>
    </row>
    <row r="17" spans="1:18" ht="25.5">
      <c r="A17" s="172">
        <v>1</v>
      </c>
      <c r="B17" s="173" t="s">
        <v>358</v>
      </c>
      <c r="C17" s="191" t="s">
        <v>394</v>
      </c>
      <c r="D17" s="187"/>
      <c r="E17" s="192" t="s">
        <v>314</v>
      </c>
      <c r="F17" s="187"/>
      <c r="G17" s="194">
        <f aca="true" t="shared" si="4" ref="G17:G71">H17+I17+J17</f>
        <v>43000</v>
      </c>
      <c r="H17" s="193">
        <v>15300</v>
      </c>
      <c r="I17" s="194">
        <v>27700</v>
      </c>
      <c r="J17" s="194"/>
      <c r="K17" s="194">
        <f aca="true" t="shared" si="5" ref="K17:K71">L17+M17+N17</f>
        <v>32950</v>
      </c>
      <c r="L17" s="194">
        <v>13250</v>
      </c>
      <c r="M17" s="194">
        <v>19700</v>
      </c>
      <c r="N17" s="194"/>
      <c r="O17" s="194">
        <f aca="true" t="shared" si="6" ref="O17:O72">P17+Q17+R17</f>
        <v>8000</v>
      </c>
      <c r="P17" s="195"/>
      <c r="Q17" s="271">
        <v>8000</v>
      </c>
      <c r="R17" s="194"/>
    </row>
    <row r="18" spans="1:18" ht="36.75" customHeight="1">
      <c r="A18" s="167">
        <v>2</v>
      </c>
      <c r="B18" s="174" t="s">
        <v>360</v>
      </c>
      <c r="C18" s="192" t="s">
        <v>311</v>
      </c>
      <c r="D18" s="187"/>
      <c r="E18" s="192" t="s">
        <v>314</v>
      </c>
      <c r="F18" s="187"/>
      <c r="G18" s="194">
        <f t="shared" si="4"/>
        <v>12900</v>
      </c>
      <c r="H18" s="193"/>
      <c r="I18" s="194">
        <v>12900</v>
      </c>
      <c r="J18" s="194"/>
      <c r="K18" s="194">
        <f t="shared" si="5"/>
        <v>12000</v>
      </c>
      <c r="L18" s="194"/>
      <c r="M18" s="194">
        <v>12000</v>
      </c>
      <c r="N18" s="194"/>
      <c r="O18" s="194">
        <f t="shared" si="6"/>
        <v>800</v>
      </c>
      <c r="P18" s="195"/>
      <c r="Q18" s="272">
        <v>800</v>
      </c>
      <c r="R18" s="194"/>
    </row>
    <row r="19" spans="1:18" ht="25.5">
      <c r="A19" s="172">
        <v>3</v>
      </c>
      <c r="B19" s="174" t="s">
        <v>363</v>
      </c>
      <c r="C19" s="192" t="s">
        <v>396</v>
      </c>
      <c r="D19" s="187"/>
      <c r="E19" s="192" t="s">
        <v>314</v>
      </c>
      <c r="F19" s="187"/>
      <c r="G19" s="194">
        <f t="shared" si="4"/>
        <v>22800</v>
      </c>
      <c r="H19" s="193"/>
      <c r="I19" s="194">
        <v>22800</v>
      </c>
      <c r="J19" s="194"/>
      <c r="K19" s="194">
        <f t="shared" si="5"/>
        <v>16800</v>
      </c>
      <c r="L19" s="194"/>
      <c r="M19" s="194">
        <v>16800</v>
      </c>
      <c r="N19" s="194"/>
      <c r="O19" s="194">
        <f t="shared" si="6"/>
        <v>2000</v>
      </c>
      <c r="P19" s="195"/>
      <c r="Q19" s="272">
        <v>2000</v>
      </c>
      <c r="R19" s="194"/>
    </row>
    <row r="20" spans="1:18" ht="38.25">
      <c r="A20" s="167">
        <v>4</v>
      </c>
      <c r="B20" s="175" t="s">
        <v>364</v>
      </c>
      <c r="C20" s="192" t="s">
        <v>148</v>
      </c>
      <c r="D20" s="187"/>
      <c r="E20" s="192" t="s">
        <v>343</v>
      </c>
      <c r="F20" s="187"/>
      <c r="G20" s="194">
        <f t="shared" si="4"/>
        <v>24000</v>
      </c>
      <c r="H20" s="193"/>
      <c r="I20" s="194">
        <v>24000</v>
      </c>
      <c r="J20" s="194"/>
      <c r="K20" s="194">
        <f t="shared" si="5"/>
        <v>13100</v>
      </c>
      <c r="L20" s="194"/>
      <c r="M20" s="194">
        <v>13100</v>
      </c>
      <c r="N20" s="194"/>
      <c r="O20" s="194">
        <f t="shared" si="6"/>
        <v>8000</v>
      </c>
      <c r="P20" s="195"/>
      <c r="Q20" s="272">
        <v>8000</v>
      </c>
      <c r="R20" s="194"/>
    </row>
    <row r="21" spans="1:18" ht="28.5" customHeight="1">
      <c r="A21" s="172">
        <v>5</v>
      </c>
      <c r="B21" s="174" t="s">
        <v>362</v>
      </c>
      <c r="C21" s="191" t="s">
        <v>395</v>
      </c>
      <c r="D21" s="187"/>
      <c r="E21" s="192" t="s">
        <v>314</v>
      </c>
      <c r="F21" s="187"/>
      <c r="G21" s="194">
        <f t="shared" si="4"/>
        <v>32800</v>
      </c>
      <c r="H21" s="193">
        <v>22800</v>
      </c>
      <c r="I21" s="194">
        <v>10000</v>
      </c>
      <c r="J21" s="194"/>
      <c r="K21" s="194">
        <f t="shared" si="5"/>
        <v>15116</v>
      </c>
      <c r="L21" s="194">
        <v>15116</v>
      </c>
      <c r="M21" s="194"/>
      <c r="N21" s="194"/>
      <c r="O21" s="194">
        <f t="shared" si="6"/>
        <v>10000</v>
      </c>
      <c r="P21" s="195"/>
      <c r="Q21" s="271">
        <v>10000</v>
      </c>
      <c r="R21" s="194"/>
    </row>
    <row r="22" spans="1:18" ht="28.5" customHeight="1">
      <c r="A22" s="167">
        <v>6</v>
      </c>
      <c r="B22" s="174" t="s">
        <v>359</v>
      </c>
      <c r="C22" s="191" t="s">
        <v>145</v>
      </c>
      <c r="D22" s="187"/>
      <c r="E22" s="192" t="s">
        <v>314</v>
      </c>
      <c r="F22" s="187"/>
      <c r="G22" s="194">
        <f t="shared" si="4"/>
        <v>29622</v>
      </c>
      <c r="H22" s="323">
        <v>12390</v>
      </c>
      <c r="I22" s="323">
        <v>17232</v>
      </c>
      <c r="J22" s="323"/>
      <c r="K22" s="194">
        <f t="shared" si="5"/>
        <v>23632</v>
      </c>
      <c r="L22" s="323">
        <v>10200</v>
      </c>
      <c r="M22" s="323">
        <v>13432</v>
      </c>
      <c r="N22" s="190"/>
      <c r="O22" s="194">
        <f t="shared" si="6"/>
        <v>3800</v>
      </c>
      <c r="P22" s="190"/>
      <c r="Q22" s="271">
        <v>3800</v>
      </c>
      <c r="R22" s="190"/>
    </row>
    <row r="23" spans="1:18" ht="21" customHeight="1">
      <c r="A23" s="176" t="s">
        <v>365</v>
      </c>
      <c r="B23" s="178" t="s">
        <v>366</v>
      </c>
      <c r="C23" s="196"/>
      <c r="D23" s="187"/>
      <c r="E23" s="192"/>
      <c r="F23" s="187"/>
      <c r="G23" s="186">
        <f>SUM(G24:G26)</f>
        <v>97790</v>
      </c>
      <c r="H23" s="186">
        <f aca="true" t="shared" si="7" ref="H23:R23">SUM(H24:H26)</f>
        <v>64790</v>
      </c>
      <c r="I23" s="186">
        <f t="shared" si="7"/>
        <v>33000</v>
      </c>
      <c r="J23" s="186">
        <f t="shared" si="7"/>
        <v>0</v>
      </c>
      <c r="K23" s="186">
        <f t="shared" si="7"/>
        <v>0</v>
      </c>
      <c r="L23" s="186">
        <f t="shared" si="7"/>
        <v>0</v>
      </c>
      <c r="M23" s="186">
        <f t="shared" si="7"/>
        <v>0</v>
      </c>
      <c r="N23" s="186">
        <f t="shared" si="7"/>
        <v>0</v>
      </c>
      <c r="O23" s="186">
        <f t="shared" si="7"/>
        <v>450</v>
      </c>
      <c r="P23" s="186">
        <f t="shared" si="7"/>
        <v>50</v>
      </c>
      <c r="Q23" s="186">
        <f t="shared" si="7"/>
        <v>400</v>
      </c>
      <c r="R23" s="186">
        <f t="shared" si="7"/>
        <v>0</v>
      </c>
    </row>
    <row r="24" spans="1:18" ht="76.5">
      <c r="A24" s="167">
        <v>1</v>
      </c>
      <c r="B24" s="174" t="s">
        <v>411</v>
      </c>
      <c r="C24" s="191" t="s">
        <v>472</v>
      </c>
      <c r="D24" s="187"/>
      <c r="E24" s="192" t="s">
        <v>473</v>
      </c>
      <c r="F24" s="187"/>
      <c r="G24" s="194">
        <f t="shared" si="4"/>
        <v>51000</v>
      </c>
      <c r="H24" s="194">
        <v>26000</v>
      </c>
      <c r="I24" s="194">
        <v>25000</v>
      </c>
      <c r="J24" s="194"/>
      <c r="K24" s="186">
        <f t="shared" si="5"/>
        <v>0</v>
      </c>
      <c r="L24" s="194"/>
      <c r="M24" s="194"/>
      <c r="N24" s="194"/>
      <c r="O24" s="194">
        <f t="shared" si="6"/>
        <v>200</v>
      </c>
      <c r="P24" s="271"/>
      <c r="Q24" s="271">
        <v>200</v>
      </c>
      <c r="R24" s="194"/>
    </row>
    <row r="25" spans="1:18" ht="25.5">
      <c r="A25" s="167">
        <v>2</v>
      </c>
      <c r="B25" s="168" t="s">
        <v>367</v>
      </c>
      <c r="C25" s="172" t="s">
        <v>396</v>
      </c>
      <c r="D25" s="187"/>
      <c r="E25" s="192" t="s">
        <v>393</v>
      </c>
      <c r="F25" s="187"/>
      <c r="G25" s="194">
        <f t="shared" si="4"/>
        <v>29790</v>
      </c>
      <c r="H25" s="194">
        <v>29790</v>
      </c>
      <c r="I25" s="194"/>
      <c r="J25" s="194"/>
      <c r="K25" s="186">
        <f t="shared" si="5"/>
        <v>0</v>
      </c>
      <c r="L25" s="194"/>
      <c r="M25" s="194"/>
      <c r="N25" s="194"/>
      <c r="O25" s="194">
        <f t="shared" si="6"/>
        <v>50</v>
      </c>
      <c r="P25" s="271">
        <v>50</v>
      </c>
      <c r="Q25" s="271"/>
      <c r="R25" s="194"/>
    </row>
    <row r="26" spans="1:18" ht="35.25" customHeight="1">
      <c r="A26" s="167">
        <v>3</v>
      </c>
      <c r="B26" s="168" t="s">
        <v>412</v>
      </c>
      <c r="C26" s="172" t="s">
        <v>397</v>
      </c>
      <c r="D26" s="187"/>
      <c r="E26" s="192" t="s">
        <v>473</v>
      </c>
      <c r="F26" s="194">
        <f>SUM(F27:F29)</f>
        <v>0</v>
      </c>
      <c r="G26" s="194">
        <f t="shared" si="4"/>
        <v>17000</v>
      </c>
      <c r="H26" s="194">
        <v>9000</v>
      </c>
      <c r="I26" s="194">
        <v>8000</v>
      </c>
      <c r="J26" s="186"/>
      <c r="K26" s="186">
        <f t="shared" si="5"/>
        <v>0</v>
      </c>
      <c r="L26" s="186"/>
      <c r="M26" s="186"/>
      <c r="N26" s="186"/>
      <c r="O26" s="194">
        <f t="shared" si="6"/>
        <v>200</v>
      </c>
      <c r="P26" s="271"/>
      <c r="Q26" s="271">
        <v>200</v>
      </c>
      <c r="R26" s="186"/>
    </row>
    <row r="27" spans="1:18" ht="25.5">
      <c r="A27" s="164" t="s">
        <v>23</v>
      </c>
      <c r="B27" s="177" t="s">
        <v>368</v>
      </c>
      <c r="C27" s="196"/>
      <c r="D27" s="187"/>
      <c r="E27" s="198"/>
      <c r="F27" s="187"/>
      <c r="G27" s="186">
        <f>G28+G32</f>
        <v>49350</v>
      </c>
      <c r="H27" s="186">
        <f aca="true" t="shared" si="8" ref="H27:R27">H28+H32</f>
        <v>49350</v>
      </c>
      <c r="I27" s="186">
        <f t="shared" si="8"/>
        <v>0</v>
      </c>
      <c r="J27" s="186">
        <f t="shared" si="8"/>
        <v>0</v>
      </c>
      <c r="K27" s="186">
        <f t="shared" si="8"/>
        <v>9090</v>
      </c>
      <c r="L27" s="186">
        <f t="shared" si="8"/>
        <v>9090</v>
      </c>
      <c r="M27" s="186">
        <f t="shared" si="8"/>
        <v>0</v>
      </c>
      <c r="N27" s="186">
        <f t="shared" si="8"/>
        <v>0</v>
      </c>
      <c r="O27" s="186">
        <f t="shared" si="8"/>
        <v>9400</v>
      </c>
      <c r="P27" s="186">
        <f t="shared" si="8"/>
        <v>9400</v>
      </c>
      <c r="Q27" s="186">
        <f t="shared" si="8"/>
        <v>0</v>
      </c>
      <c r="R27" s="186">
        <f t="shared" si="8"/>
        <v>0</v>
      </c>
    </row>
    <row r="28" spans="1:18" ht="21.75" customHeight="1">
      <c r="A28" s="164" t="s">
        <v>369</v>
      </c>
      <c r="B28" s="177" t="s">
        <v>356</v>
      </c>
      <c r="C28" s="196"/>
      <c r="D28" s="187"/>
      <c r="E28" s="198"/>
      <c r="F28" s="187"/>
      <c r="G28" s="186">
        <f>G29</f>
        <v>19350</v>
      </c>
      <c r="H28" s="186">
        <f aca="true" t="shared" si="9" ref="H28:R28">H29</f>
        <v>19350</v>
      </c>
      <c r="I28" s="186">
        <f t="shared" si="9"/>
        <v>0</v>
      </c>
      <c r="J28" s="186">
        <f t="shared" si="9"/>
        <v>0</v>
      </c>
      <c r="K28" s="186">
        <f t="shared" si="9"/>
        <v>9090</v>
      </c>
      <c r="L28" s="186">
        <f t="shared" si="9"/>
        <v>9090</v>
      </c>
      <c r="M28" s="186">
        <f t="shared" si="9"/>
        <v>0</v>
      </c>
      <c r="N28" s="186">
        <f t="shared" si="9"/>
        <v>0</v>
      </c>
      <c r="O28" s="186">
        <f t="shared" si="9"/>
        <v>9200</v>
      </c>
      <c r="P28" s="186">
        <f t="shared" si="9"/>
        <v>9200</v>
      </c>
      <c r="Q28" s="186">
        <f t="shared" si="9"/>
        <v>0</v>
      </c>
      <c r="R28" s="186">
        <f t="shared" si="9"/>
        <v>0</v>
      </c>
    </row>
    <row r="29" spans="1:18" ht="18.75" customHeight="1">
      <c r="A29" s="164" t="s">
        <v>140</v>
      </c>
      <c r="B29" s="165" t="s">
        <v>357</v>
      </c>
      <c r="C29" s="164"/>
      <c r="D29" s="187"/>
      <c r="E29" s="192"/>
      <c r="F29" s="187"/>
      <c r="G29" s="186">
        <f>SUM(G30:G31)</f>
        <v>19350</v>
      </c>
      <c r="H29" s="186">
        <f aca="true" t="shared" si="10" ref="H29:R29">SUM(H30:H31)</f>
        <v>19350</v>
      </c>
      <c r="I29" s="186">
        <f t="shared" si="10"/>
        <v>0</v>
      </c>
      <c r="J29" s="186">
        <f t="shared" si="10"/>
        <v>0</v>
      </c>
      <c r="K29" s="186">
        <f t="shared" si="10"/>
        <v>9090</v>
      </c>
      <c r="L29" s="186">
        <f t="shared" si="10"/>
        <v>9090</v>
      </c>
      <c r="M29" s="186">
        <f t="shared" si="10"/>
        <v>0</v>
      </c>
      <c r="N29" s="186">
        <f t="shared" si="10"/>
        <v>0</v>
      </c>
      <c r="O29" s="186">
        <f t="shared" si="10"/>
        <v>9200</v>
      </c>
      <c r="P29" s="186">
        <f t="shared" si="10"/>
        <v>9200</v>
      </c>
      <c r="Q29" s="186">
        <f t="shared" si="10"/>
        <v>0</v>
      </c>
      <c r="R29" s="186">
        <f t="shared" si="10"/>
        <v>0</v>
      </c>
    </row>
    <row r="30" spans="1:18" ht="25.5">
      <c r="A30" s="167">
        <v>1</v>
      </c>
      <c r="B30" s="168" t="s">
        <v>370</v>
      </c>
      <c r="C30" s="172" t="s">
        <v>398</v>
      </c>
      <c r="D30" s="187"/>
      <c r="E30" s="192" t="s">
        <v>343</v>
      </c>
      <c r="F30" s="187"/>
      <c r="G30" s="186">
        <f t="shared" si="4"/>
        <v>8000</v>
      </c>
      <c r="H30" s="194">
        <v>8000</v>
      </c>
      <c r="I30" s="186"/>
      <c r="J30" s="186"/>
      <c r="K30" s="186">
        <f t="shared" si="5"/>
        <v>3540</v>
      </c>
      <c r="L30" s="194">
        <v>3540</v>
      </c>
      <c r="M30" s="186"/>
      <c r="N30" s="186"/>
      <c r="O30" s="194">
        <f t="shared" si="6"/>
        <v>4200</v>
      </c>
      <c r="P30" s="271">
        <v>4200</v>
      </c>
      <c r="Q30" s="271"/>
      <c r="R30" s="272"/>
    </row>
    <row r="31" spans="1:18" ht="19.5" customHeight="1">
      <c r="A31" s="167">
        <v>2</v>
      </c>
      <c r="B31" s="168" t="s">
        <v>371</v>
      </c>
      <c r="C31" s="172" t="s">
        <v>397</v>
      </c>
      <c r="D31" s="187"/>
      <c r="E31" s="192" t="s">
        <v>343</v>
      </c>
      <c r="F31" s="187"/>
      <c r="G31" s="186">
        <f t="shared" si="4"/>
        <v>11350</v>
      </c>
      <c r="H31" s="194">
        <v>11350</v>
      </c>
      <c r="I31" s="186"/>
      <c r="J31" s="186"/>
      <c r="K31" s="186">
        <f t="shared" si="5"/>
        <v>5550</v>
      </c>
      <c r="L31" s="194">
        <v>5550</v>
      </c>
      <c r="M31" s="186"/>
      <c r="N31" s="186"/>
      <c r="O31" s="194">
        <f t="shared" si="6"/>
        <v>5000</v>
      </c>
      <c r="P31" s="271">
        <v>5000</v>
      </c>
      <c r="Q31" s="271"/>
      <c r="R31" s="272"/>
    </row>
    <row r="32" spans="1:18" ht="30" customHeight="1">
      <c r="A32" s="176" t="s">
        <v>474</v>
      </c>
      <c r="B32" s="177" t="s">
        <v>366</v>
      </c>
      <c r="C32" s="172"/>
      <c r="D32" s="187"/>
      <c r="E32" s="192"/>
      <c r="F32" s="187"/>
      <c r="G32" s="186">
        <f>G33</f>
        <v>30000</v>
      </c>
      <c r="H32" s="186">
        <f aca="true" t="shared" si="11" ref="H32:R32">H33</f>
        <v>30000</v>
      </c>
      <c r="I32" s="186">
        <f t="shared" si="11"/>
        <v>0</v>
      </c>
      <c r="J32" s="186">
        <f t="shared" si="11"/>
        <v>0</v>
      </c>
      <c r="K32" s="186">
        <f t="shared" si="11"/>
        <v>0</v>
      </c>
      <c r="L32" s="186">
        <f t="shared" si="11"/>
        <v>0</v>
      </c>
      <c r="M32" s="186">
        <f t="shared" si="11"/>
        <v>0</v>
      </c>
      <c r="N32" s="186">
        <f t="shared" si="11"/>
        <v>0</v>
      </c>
      <c r="O32" s="186">
        <f t="shared" si="11"/>
        <v>200</v>
      </c>
      <c r="P32" s="186">
        <f t="shared" si="11"/>
        <v>200</v>
      </c>
      <c r="Q32" s="186">
        <f t="shared" si="11"/>
        <v>0</v>
      </c>
      <c r="R32" s="186">
        <f t="shared" si="11"/>
        <v>0</v>
      </c>
    </row>
    <row r="33" spans="1:18" ht="66" customHeight="1">
      <c r="A33" s="167">
        <v>1</v>
      </c>
      <c r="B33" s="273" t="s">
        <v>413</v>
      </c>
      <c r="C33" s="172" t="s">
        <v>475</v>
      </c>
      <c r="D33" s="187"/>
      <c r="E33" s="192" t="s">
        <v>476</v>
      </c>
      <c r="F33" s="187"/>
      <c r="G33" s="186">
        <f t="shared" si="4"/>
        <v>30000</v>
      </c>
      <c r="H33" s="194">
        <v>30000</v>
      </c>
      <c r="I33" s="194"/>
      <c r="J33" s="194"/>
      <c r="K33" s="186">
        <f t="shared" si="5"/>
        <v>0</v>
      </c>
      <c r="L33" s="194"/>
      <c r="M33" s="194"/>
      <c r="N33" s="194"/>
      <c r="O33" s="194">
        <f t="shared" si="6"/>
        <v>200</v>
      </c>
      <c r="P33" s="271">
        <v>200</v>
      </c>
      <c r="Q33" s="271"/>
      <c r="R33" s="272"/>
    </row>
    <row r="34" spans="1:18" ht="72.75" customHeight="1">
      <c r="A34" s="164" t="s">
        <v>40</v>
      </c>
      <c r="B34" s="177" t="s">
        <v>373</v>
      </c>
      <c r="C34" s="164"/>
      <c r="D34" s="187"/>
      <c r="E34" s="198"/>
      <c r="F34" s="187"/>
      <c r="G34" s="186">
        <f>G35+G39</f>
        <v>24654</v>
      </c>
      <c r="H34" s="186">
        <f aca="true" t="shared" si="12" ref="H34:R34">H35+H39</f>
        <v>24654</v>
      </c>
      <c r="I34" s="186">
        <f t="shared" si="12"/>
        <v>0</v>
      </c>
      <c r="J34" s="186">
        <f t="shared" si="12"/>
        <v>0</v>
      </c>
      <c r="K34" s="186">
        <f t="shared" si="12"/>
        <v>9050</v>
      </c>
      <c r="L34" s="186">
        <f t="shared" si="12"/>
        <v>9050</v>
      </c>
      <c r="M34" s="186">
        <f t="shared" si="12"/>
        <v>0</v>
      </c>
      <c r="N34" s="186">
        <f t="shared" si="12"/>
        <v>0</v>
      </c>
      <c r="O34" s="186">
        <f t="shared" si="12"/>
        <v>1894</v>
      </c>
      <c r="P34" s="186">
        <f t="shared" si="12"/>
        <v>1894</v>
      </c>
      <c r="Q34" s="186">
        <f t="shared" si="12"/>
        <v>0</v>
      </c>
      <c r="R34" s="186">
        <f t="shared" si="12"/>
        <v>0</v>
      </c>
    </row>
    <row r="35" spans="1:18" ht="12.75">
      <c r="A35" s="164" t="s">
        <v>372</v>
      </c>
      <c r="B35" s="177" t="s">
        <v>356</v>
      </c>
      <c r="C35" s="164"/>
      <c r="D35" s="187"/>
      <c r="E35" s="198"/>
      <c r="F35" s="187"/>
      <c r="G35" s="186">
        <f>G36</f>
        <v>10654</v>
      </c>
      <c r="H35" s="186">
        <f aca="true" t="shared" si="13" ref="H35:R35">H36</f>
        <v>10654</v>
      </c>
      <c r="I35" s="186">
        <f t="shared" si="13"/>
        <v>0</v>
      </c>
      <c r="J35" s="186">
        <f t="shared" si="13"/>
        <v>0</v>
      </c>
      <c r="K35" s="186">
        <f t="shared" si="13"/>
        <v>9050</v>
      </c>
      <c r="L35" s="186">
        <f t="shared" si="13"/>
        <v>9050</v>
      </c>
      <c r="M35" s="186">
        <f t="shared" si="13"/>
        <v>0</v>
      </c>
      <c r="N35" s="186">
        <f t="shared" si="13"/>
        <v>0</v>
      </c>
      <c r="O35" s="186">
        <f t="shared" si="13"/>
        <v>1494</v>
      </c>
      <c r="P35" s="186">
        <f t="shared" si="13"/>
        <v>1494</v>
      </c>
      <c r="Q35" s="186">
        <f t="shared" si="13"/>
        <v>0</v>
      </c>
      <c r="R35" s="186">
        <f t="shared" si="13"/>
        <v>0</v>
      </c>
    </row>
    <row r="36" spans="1:18" ht="12.75">
      <c r="A36" s="164" t="s">
        <v>140</v>
      </c>
      <c r="B36" s="177" t="s">
        <v>357</v>
      </c>
      <c r="C36" s="164"/>
      <c r="D36" s="187"/>
      <c r="E36" s="192"/>
      <c r="F36" s="187"/>
      <c r="G36" s="186">
        <f>SUM(G37:G38)</f>
        <v>10654</v>
      </c>
      <c r="H36" s="186">
        <f aca="true" t="shared" si="14" ref="H36:R36">SUM(H37:H38)</f>
        <v>10654</v>
      </c>
      <c r="I36" s="186">
        <f t="shared" si="14"/>
        <v>0</v>
      </c>
      <c r="J36" s="186">
        <f t="shared" si="14"/>
        <v>0</v>
      </c>
      <c r="K36" s="186">
        <f t="shared" si="14"/>
        <v>9050</v>
      </c>
      <c r="L36" s="186">
        <f t="shared" si="14"/>
        <v>9050</v>
      </c>
      <c r="M36" s="186">
        <f t="shared" si="14"/>
        <v>0</v>
      </c>
      <c r="N36" s="186">
        <f t="shared" si="14"/>
        <v>0</v>
      </c>
      <c r="O36" s="186">
        <f t="shared" si="14"/>
        <v>1494</v>
      </c>
      <c r="P36" s="186">
        <f t="shared" si="14"/>
        <v>1494</v>
      </c>
      <c r="Q36" s="186">
        <f t="shared" si="14"/>
        <v>0</v>
      </c>
      <c r="R36" s="186">
        <f t="shared" si="14"/>
        <v>0</v>
      </c>
    </row>
    <row r="37" spans="1:18" ht="51">
      <c r="A37" s="172">
        <v>1</v>
      </c>
      <c r="B37" s="168" t="s">
        <v>375</v>
      </c>
      <c r="C37" s="172" t="s">
        <v>313</v>
      </c>
      <c r="D37" s="187"/>
      <c r="E37" s="192" t="s">
        <v>343</v>
      </c>
      <c r="F37" s="187"/>
      <c r="G37" s="186">
        <f t="shared" si="4"/>
        <v>6194</v>
      </c>
      <c r="H37" s="194">
        <v>6194</v>
      </c>
      <c r="I37" s="194"/>
      <c r="J37" s="194"/>
      <c r="K37" s="186">
        <f t="shared" si="5"/>
        <v>5500</v>
      </c>
      <c r="L37" s="194">
        <v>5500</v>
      </c>
      <c r="M37" s="194"/>
      <c r="N37" s="186"/>
      <c r="O37" s="194">
        <f t="shared" si="6"/>
        <v>694</v>
      </c>
      <c r="P37" s="271">
        <v>694</v>
      </c>
      <c r="Q37" s="271"/>
      <c r="R37" s="272"/>
    </row>
    <row r="38" spans="1:18" ht="32.25" customHeight="1">
      <c r="A38" s="172">
        <v>2</v>
      </c>
      <c r="B38" s="168" t="s">
        <v>377</v>
      </c>
      <c r="C38" s="200" t="s">
        <v>394</v>
      </c>
      <c r="D38" s="187"/>
      <c r="E38" s="192" t="s">
        <v>343</v>
      </c>
      <c r="F38" s="187"/>
      <c r="G38" s="186">
        <f t="shared" si="4"/>
        <v>4460</v>
      </c>
      <c r="H38" s="194">
        <v>4460</v>
      </c>
      <c r="I38" s="186"/>
      <c r="J38" s="186"/>
      <c r="K38" s="186">
        <f t="shared" si="5"/>
        <v>3550</v>
      </c>
      <c r="L38" s="194">
        <v>3550</v>
      </c>
      <c r="M38" s="186"/>
      <c r="N38" s="186"/>
      <c r="O38" s="194">
        <f t="shared" si="6"/>
        <v>800</v>
      </c>
      <c r="P38" s="271">
        <v>800</v>
      </c>
      <c r="Q38" s="271"/>
      <c r="R38" s="272"/>
    </row>
    <row r="39" spans="1:18" ht="24" customHeight="1">
      <c r="A39" s="164" t="s">
        <v>414</v>
      </c>
      <c r="B39" s="177" t="s">
        <v>366</v>
      </c>
      <c r="C39" s="164"/>
      <c r="D39" s="187"/>
      <c r="E39" s="192"/>
      <c r="F39" s="187"/>
      <c r="G39" s="186">
        <f>SUM(G40:G41)</f>
        <v>14000</v>
      </c>
      <c r="H39" s="186">
        <f aca="true" t="shared" si="15" ref="H39:R39">SUM(H40:H41)</f>
        <v>14000</v>
      </c>
      <c r="I39" s="186">
        <f t="shared" si="15"/>
        <v>0</v>
      </c>
      <c r="J39" s="186">
        <f t="shared" si="15"/>
        <v>0</v>
      </c>
      <c r="K39" s="186">
        <f t="shared" si="15"/>
        <v>0</v>
      </c>
      <c r="L39" s="186">
        <f t="shared" si="15"/>
        <v>0</v>
      </c>
      <c r="M39" s="186">
        <f t="shared" si="15"/>
        <v>0</v>
      </c>
      <c r="N39" s="186">
        <f t="shared" si="15"/>
        <v>0</v>
      </c>
      <c r="O39" s="186">
        <f t="shared" si="15"/>
        <v>400</v>
      </c>
      <c r="P39" s="186">
        <f t="shared" si="15"/>
        <v>400</v>
      </c>
      <c r="Q39" s="186">
        <f t="shared" si="15"/>
        <v>0</v>
      </c>
      <c r="R39" s="186">
        <f t="shared" si="15"/>
        <v>0</v>
      </c>
    </row>
    <row r="40" spans="1:18" ht="25.5">
      <c r="A40" s="172">
        <v>1</v>
      </c>
      <c r="B40" s="274" t="s">
        <v>415</v>
      </c>
      <c r="C40" s="172" t="s">
        <v>341</v>
      </c>
      <c r="D40" s="187"/>
      <c r="E40" s="192" t="s">
        <v>473</v>
      </c>
      <c r="F40" s="187"/>
      <c r="G40" s="186">
        <f t="shared" si="4"/>
        <v>7300</v>
      </c>
      <c r="H40" s="194">
        <v>7300</v>
      </c>
      <c r="I40" s="186"/>
      <c r="J40" s="186"/>
      <c r="K40" s="186">
        <f t="shared" si="5"/>
        <v>0</v>
      </c>
      <c r="L40" s="186"/>
      <c r="M40" s="186"/>
      <c r="N40" s="186"/>
      <c r="O40" s="186">
        <f t="shared" si="6"/>
        <v>200</v>
      </c>
      <c r="P40" s="271">
        <v>200</v>
      </c>
      <c r="Q40" s="271"/>
      <c r="R40" s="272"/>
    </row>
    <row r="41" spans="1:18" ht="25.5">
      <c r="A41" s="172">
        <v>2</v>
      </c>
      <c r="B41" s="168" t="s">
        <v>416</v>
      </c>
      <c r="C41" s="200" t="s">
        <v>475</v>
      </c>
      <c r="D41" s="187"/>
      <c r="E41" s="192" t="s">
        <v>476</v>
      </c>
      <c r="F41" s="187"/>
      <c r="G41" s="186">
        <f t="shared" si="4"/>
        <v>6700</v>
      </c>
      <c r="H41" s="194">
        <v>6700</v>
      </c>
      <c r="I41" s="194"/>
      <c r="J41" s="194"/>
      <c r="K41" s="186">
        <f t="shared" si="5"/>
        <v>0</v>
      </c>
      <c r="L41" s="194"/>
      <c r="M41" s="194"/>
      <c r="N41" s="194"/>
      <c r="O41" s="186">
        <f t="shared" si="6"/>
        <v>200</v>
      </c>
      <c r="P41" s="271">
        <v>200</v>
      </c>
      <c r="Q41" s="271"/>
      <c r="R41" s="272"/>
    </row>
    <row r="42" spans="1:18" ht="12.75">
      <c r="A42" s="164" t="s">
        <v>42</v>
      </c>
      <c r="B42" s="177" t="s">
        <v>381</v>
      </c>
      <c r="C42" s="164"/>
      <c r="D42" s="187"/>
      <c r="E42" s="198"/>
      <c r="F42" s="187"/>
      <c r="G42" s="186">
        <f>G43+G52</f>
        <v>318043</v>
      </c>
      <c r="H42" s="186">
        <f aca="true" t="shared" si="16" ref="H42:R42">H43+H52</f>
        <v>108451</v>
      </c>
      <c r="I42" s="186">
        <f t="shared" si="16"/>
        <v>0</v>
      </c>
      <c r="J42" s="186">
        <f t="shared" si="16"/>
        <v>209592</v>
      </c>
      <c r="K42" s="186">
        <f t="shared" si="16"/>
        <v>63760</v>
      </c>
      <c r="L42" s="186">
        <f t="shared" si="16"/>
        <v>8451</v>
      </c>
      <c r="M42" s="186">
        <f t="shared" si="16"/>
        <v>0</v>
      </c>
      <c r="N42" s="186">
        <f t="shared" si="16"/>
        <v>55309</v>
      </c>
      <c r="O42" s="186">
        <f t="shared" si="16"/>
        <v>134600</v>
      </c>
      <c r="P42" s="186">
        <f t="shared" si="16"/>
        <v>87000</v>
      </c>
      <c r="Q42" s="186">
        <f t="shared" si="16"/>
        <v>0</v>
      </c>
      <c r="R42" s="186">
        <f t="shared" si="16"/>
        <v>47600</v>
      </c>
    </row>
    <row r="43" spans="1:18" ht="12.75">
      <c r="A43" s="164" t="s">
        <v>374</v>
      </c>
      <c r="B43" s="177" t="s">
        <v>356</v>
      </c>
      <c r="C43" s="164"/>
      <c r="D43" s="187"/>
      <c r="E43" s="198"/>
      <c r="F43" s="187"/>
      <c r="G43" s="186">
        <f>G44+G49</f>
        <v>317143</v>
      </c>
      <c r="H43" s="186">
        <f aca="true" t="shared" si="17" ref="H43:R43">H44+H49</f>
        <v>108451</v>
      </c>
      <c r="I43" s="186">
        <f t="shared" si="17"/>
        <v>0</v>
      </c>
      <c r="J43" s="186">
        <f t="shared" si="17"/>
        <v>208692</v>
      </c>
      <c r="K43" s="186">
        <f t="shared" si="17"/>
        <v>62960</v>
      </c>
      <c r="L43" s="186">
        <f t="shared" si="17"/>
        <v>8451</v>
      </c>
      <c r="M43" s="186">
        <f t="shared" si="17"/>
        <v>0</v>
      </c>
      <c r="N43" s="186">
        <f t="shared" si="17"/>
        <v>54509</v>
      </c>
      <c r="O43" s="186">
        <f t="shared" si="17"/>
        <v>134500</v>
      </c>
      <c r="P43" s="186">
        <f t="shared" si="17"/>
        <v>87000</v>
      </c>
      <c r="Q43" s="186">
        <f t="shared" si="17"/>
        <v>0</v>
      </c>
      <c r="R43" s="186">
        <f t="shared" si="17"/>
        <v>47500</v>
      </c>
    </row>
    <row r="44" spans="1:18" ht="21" customHeight="1">
      <c r="A44" s="164" t="s">
        <v>140</v>
      </c>
      <c r="B44" s="177" t="s">
        <v>357</v>
      </c>
      <c r="C44" s="164"/>
      <c r="D44" s="187"/>
      <c r="E44" s="198"/>
      <c r="F44" s="187"/>
      <c r="G44" s="186">
        <f>SUM(G45:G48)</f>
        <v>208650</v>
      </c>
      <c r="H44" s="186">
        <f aca="true" t="shared" si="18" ref="H44:R44">SUM(H45:H48)</f>
        <v>53451</v>
      </c>
      <c r="I44" s="186">
        <f t="shared" si="18"/>
        <v>0</v>
      </c>
      <c r="J44" s="186">
        <f t="shared" si="18"/>
        <v>155199</v>
      </c>
      <c r="K44" s="186">
        <f t="shared" si="18"/>
        <v>62477</v>
      </c>
      <c r="L44" s="186">
        <f t="shared" si="18"/>
        <v>8451</v>
      </c>
      <c r="M44" s="186">
        <f t="shared" si="18"/>
        <v>0</v>
      </c>
      <c r="N44" s="186">
        <f t="shared" si="18"/>
        <v>54026</v>
      </c>
      <c r="O44" s="186">
        <f t="shared" si="18"/>
        <v>79500</v>
      </c>
      <c r="P44" s="186">
        <f t="shared" si="18"/>
        <v>32000</v>
      </c>
      <c r="Q44" s="186">
        <f t="shared" si="18"/>
        <v>0</v>
      </c>
      <c r="R44" s="186">
        <f t="shared" si="18"/>
        <v>47500</v>
      </c>
    </row>
    <row r="45" spans="1:18" ht="30.75" customHeight="1">
      <c r="A45" s="172">
        <v>1</v>
      </c>
      <c r="B45" s="180" t="s">
        <v>339</v>
      </c>
      <c r="C45" s="172" t="s">
        <v>341</v>
      </c>
      <c r="D45" s="187"/>
      <c r="E45" s="192" t="s">
        <v>342</v>
      </c>
      <c r="F45" s="187"/>
      <c r="G45" s="194">
        <f t="shared" si="4"/>
        <v>87850</v>
      </c>
      <c r="H45" s="199">
        <v>20000</v>
      </c>
      <c r="I45" s="199"/>
      <c r="J45" s="199">
        <v>67850</v>
      </c>
      <c r="K45" s="194">
        <f t="shared" si="5"/>
        <v>29851</v>
      </c>
      <c r="L45" s="199"/>
      <c r="M45" s="199"/>
      <c r="N45" s="199">
        <f>18451+11400</f>
        <v>29851</v>
      </c>
      <c r="O45" s="194">
        <f t="shared" si="6"/>
        <v>40000</v>
      </c>
      <c r="P45" s="271">
        <v>20000</v>
      </c>
      <c r="Q45" s="271"/>
      <c r="R45" s="271">
        <v>20000</v>
      </c>
    </row>
    <row r="46" spans="1:18" ht="32.25" customHeight="1">
      <c r="A46" s="172">
        <v>2</v>
      </c>
      <c r="B46" s="168" t="s">
        <v>340</v>
      </c>
      <c r="C46" s="172" t="s">
        <v>341</v>
      </c>
      <c r="D46" s="187"/>
      <c r="E46" s="192" t="s">
        <v>343</v>
      </c>
      <c r="F46" s="187"/>
      <c r="G46" s="194">
        <f t="shared" si="4"/>
        <v>29900</v>
      </c>
      <c r="H46" s="199">
        <v>3451</v>
      </c>
      <c r="I46" s="199"/>
      <c r="J46" s="199">
        <v>26449</v>
      </c>
      <c r="K46" s="194">
        <f t="shared" si="5"/>
        <v>23483</v>
      </c>
      <c r="L46" s="199">
        <v>3451</v>
      </c>
      <c r="M46" s="199"/>
      <c r="N46" s="199">
        <f>18000+1500+532</f>
        <v>20032</v>
      </c>
      <c r="O46" s="194">
        <f t="shared" si="6"/>
        <v>2500</v>
      </c>
      <c r="P46" s="271"/>
      <c r="Q46" s="271"/>
      <c r="R46" s="271">
        <v>2500</v>
      </c>
    </row>
    <row r="47" spans="1:18" ht="35.25" customHeight="1">
      <c r="A47" s="172">
        <v>3</v>
      </c>
      <c r="B47" s="168" t="s">
        <v>383</v>
      </c>
      <c r="C47" s="172" t="s">
        <v>399</v>
      </c>
      <c r="D47" s="187"/>
      <c r="E47" s="192" t="s">
        <v>343</v>
      </c>
      <c r="F47" s="187"/>
      <c r="G47" s="194">
        <f t="shared" si="4"/>
        <v>30200</v>
      </c>
      <c r="H47" s="194"/>
      <c r="I47" s="194"/>
      <c r="J47" s="194">
        <f>30000+200</f>
        <v>30200</v>
      </c>
      <c r="K47" s="194">
        <f t="shared" si="5"/>
        <v>407</v>
      </c>
      <c r="L47" s="194"/>
      <c r="M47" s="194"/>
      <c r="N47" s="194">
        <f>207+200</f>
        <v>407</v>
      </c>
      <c r="O47" s="194">
        <f t="shared" si="6"/>
        <v>25000</v>
      </c>
      <c r="P47" s="271"/>
      <c r="Q47" s="271"/>
      <c r="R47" s="272">
        <v>25000</v>
      </c>
    </row>
    <row r="48" spans="1:18" ht="26.25" customHeight="1">
      <c r="A48" s="172">
        <v>4</v>
      </c>
      <c r="B48" s="175" t="s">
        <v>384</v>
      </c>
      <c r="C48" s="192" t="s">
        <v>400</v>
      </c>
      <c r="D48" s="187"/>
      <c r="E48" s="192" t="s">
        <v>343</v>
      </c>
      <c r="F48" s="187"/>
      <c r="G48" s="194">
        <f t="shared" si="4"/>
        <v>60700</v>
      </c>
      <c r="H48" s="199">
        <v>30000</v>
      </c>
      <c r="I48" s="199"/>
      <c r="J48" s="199">
        <f>30000+700</f>
        <v>30700</v>
      </c>
      <c r="K48" s="194">
        <f t="shared" si="5"/>
        <v>8736</v>
      </c>
      <c r="L48" s="199">
        <v>5000</v>
      </c>
      <c r="M48" s="199"/>
      <c r="N48" s="199">
        <f>3036+700</f>
        <v>3736</v>
      </c>
      <c r="O48" s="194">
        <f t="shared" si="6"/>
        <v>12000</v>
      </c>
      <c r="P48" s="271">
        <v>12000</v>
      </c>
      <c r="Q48" s="271"/>
      <c r="R48" s="272"/>
    </row>
    <row r="49" spans="1:18" ht="18" customHeight="1">
      <c r="A49" s="164" t="s">
        <v>141</v>
      </c>
      <c r="B49" s="165" t="s">
        <v>361</v>
      </c>
      <c r="C49" s="164"/>
      <c r="D49" s="187"/>
      <c r="E49" s="192"/>
      <c r="F49" s="187"/>
      <c r="G49" s="186">
        <f>SUM(G50:G51)</f>
        <v>108493</v>
      </c>
      <c r="H49" s="186">
        <f aca="true" t="shared" si="19" ref="H49:R49">SUM(H50:H51)</f>
        <v>55000</v>
      </c>
      <c r="I49" s="186">
        <f t="shared" si="19"/>
        <v>0</v>
      </c>
      <c r="J49" s="186">
        <f t="shared" si="19"/>
        <v>53493</v>
      </c>
      <c r="K49" s="186">
        <f t="shared" si="19"/>
        <v>483</v>
      </c>
      <c r="L49" s="186">
        <f t="shared" si="19"/>
        <v>0</v>
      </c>
      <c r="M49" s="186">
        <f t="shared" si="19"/>
        <v>0</v>
      </c>
      <c r="N49" s="186">
        <f t="shared" si="19"/>
        <v>483</v>
      </c>
      <c r="O49" s="186">
        <f t="shared" si="19"/>
        <v>55000</v>
      </c>
      <c r="P49" s="186">
        <f t="shared" si="19"/>
        <v>55000</v>
      </c>
      <c r="Q49" s="186">
        <f t="shared" si="19"/>
        <v>0</v>
      </c>
      <c r="R49" s="186">
        <f t="shared" si="19"/>
        <v>0</v>
      </c>
    </row>
    <row r="50" spans="1:18" ht="44.25" customHeight="1">
      <c r="A50" s="172">
        <v>1</v>
      </c>
      <c r="B50" s="181" t="s">
        <v>386</v>
      </c>
      <c r="C50" s="172" t="s">
        <v>394</v>
      </c>
      <c r="D50" s="187"/>
      <c r="E50" s="192" t="s">
        <v>343</v>
      </c>
      <c r="F50" s="187"/>
      <c r="G50" s="194">
        <f t="shared" si="4"/>
        <v>57331</v>
      </c>
      <c r="H50" s="323">
        <v>30000</v>
      </c>
      <c r="I50" s="323"/>
      <c r="J50" s="323">
        <f>27131+200</f>
        <v>27331</v>
      </c>
      <c r="K50" s="194">
        <f t="shared" si="5"/>
        <v>151</v>
      </c>
      <c r="L50" s="323"/>
      <c r="M50" s="323"/>
      <c r="N50" s="323">
        <v>151</v>
      </c>
      <c r="O50" s="194">
        <f t="shared" si="6"/>
        <v>30000</v>
      </c>
      <c r="P50" s="271">
        <v>30000</v>
      </c>
      <c r="Q50" s="271"/>
      <c r="R50" s="271"/>
    </row>
    <row r="51" spans="1:18" ht="25.5">
      <c r="A51" s="172">
        <v>2</v>
      </c>
      <c r="B51" s="168" t="s">
        <v>387</v>
      </c>
      <c r="C51" s="172" t="s">
        <v>396</v>
      </c>
      <c r="D51" s="187"/>
      <c r="E51" s="192" t="s">
        <v>343</v>
      </c>
      <c r="F51" s="187"/>
      <c r="G51" s="194">
        <f t="shared" si="4"/>
        <v>51162</v>
      </c>
      <c r="H51" s="194">
        <v>25000</v>
      </c>
      <c r="I51" s="194"/>
      <c r="J51" s="194">
        <f>25962+200</f>
        <v>26162</v>
      </c>
      <c r="K51" s="194">
        <f t="shared" si="5"/>
        <v>332</v>
      </c>
      <c r="L51" s="194"/>
      <c r="M51" s="194"/>
      <c r="N51" s="194">
        <f>200+132</f>
        <v>332</v>
      </c>
      <c r="O51" s="194">
        <f t="shared" si="6"/>
        <v>25000</v>
      </c>
      <c r="P51" s="271">
        <v>25000</v>
      </c>
      <c r="Q51" s="271"/>
      <c r="R51" s="271"/>
    </row>
    <row r="52" spans="1:18" ht="12.75">
      <c r="A52" s="164" t="s">
        <v>376</v>
      </c>
      <c r="B52" s="165" t="s">
        <v>366</v>
      </c>
      <c r="C52" s="164"/>
      <c r="D52" s="187"/>
      <c r="E52" s="192"/>
      <c r="F52" s="187"/>
      <c r="G52" s="186">
        <f>G53</f>
        <v>900</v>
      </c>
      <c r="H52" s="186">
        <f aca="true" t="shared" si="20" ref="H52:R52">H53</f>
        <v>0</v>
      </c>
      <c r="I52" s="186">
        <f t="shared" si="20"/>
        <v>0</v>
      </c>
      <c r="J52" s="186">
        <f t="shared" si="20"/>
        <v>900</v>
      </c>
      <c r="K52" s="186">
        <f t="shared" si="20"/>
        <v>800</v>
      </c>
      <c r="L52" s="186">
        <f t="shared" si="20"/>
        <v>0</v>
      </c>
      <c r="M52" s="186">
        <f t="shared" si="20"/>
        <v>0</v>
      </c>
      <c r="N52" s="186">
        <f t="shared" si="20"/>
        <v>800</v>
      </c>
      <c r="O52" s="186">
        <f t="shared" si="20"/>
        <v>100</v>
      </c>
      <c r="P52" s="186">
        <f t="shared" si="20"/>
        <v>0</v>
      </c>
      <c r="Q52" s="186">
        <f t="shared" si="20"/>
        <v>0</v>
      </c>
      <c r="R52" s="186">
        <f t="shared" si="20"/>
        <v>100</v>
      </c>
    </row>
    <row r="53" spans="1:18" ht="76.5">
      <c r="A53" s="172">
        <v>1</v>
      </c>
      <c r="B53" s="168" t="s">
        <v>388</v>
      </c>
      <c r="C53" s="172" t="s">
        <v>341</v>
      </c>
      <c r="D53" s="187"/>
      <c r="E53" s="198" t="s">
        <v>401</v>
      </c>
      <c r="F53" s="187"/>
      <c r="G53" s="186">
        <f t="shared" si="4"/>
        <v>900</v>
      </c>
      <c r="H53" s="186"/>
      <c r="I53" s="186"/>
      <c r="J53" s="194">
        <v>900</v>
      </c>
      <c r="K53" s="186">
        <f t="shared" si="5"/>
        <v>800</v>
      </c>
      <c r="L53" s="186"/>
      <c r="M53" s="186"/>
      <c r="N53" s="194">
        <f>300+500</f>
        <v>800</v>
      </c>
      <c r="O53" s="186">
        <f t="shared" si="6"/>
        <v>100</v>
      </c>
      <c r="P53" s="271"/>
      <c r="Q53" s="271"/>
      <c r="R53" s="271">
        <v>100</v>
      </c>
    </row>
    <row r="54" spans="1:18" ht="12.75">
      <c r="A54" s="164" t="s">
        <v>84</v>
      </c>
      <c r="B54" s="177" t="s">
        <v>389</v>
      </c>
      <c r="C54" s="164"/>
      <c r="D54" s="189"/>
      <c r="E54" s="198"/>
      <c r="F54" s="189"/>
      <c r="G54" s="186">
        <f>G55+G63</f>
        <v>12834</v>
      </c>
      <c r="H54" s="186">
        <f aca="true" t="shared" si="21" ref="H54:R54">H55+H63</f>
        <v>12834</v>
      </c>
      <c r="I54" s="186">
        <f t="shared" si="21"/>
        <v>0</v>
      </c>
      <c r="J54" s="186">
        <f t="shared" si="21"/>
        <v>0</v>
      </c>
      <c r="K54" s="186">
        <f t="shared" si="21"/>
        <v>400</v>
      </c>
      <c r="L54" s="186">
        <f t="shared" si="21"/>
        <v>400</v>
      </c>
      <c r="M54" s="186">
        <f t="shared" si="21"/>
        <v>0</v>
      </c>
      <c r="N54" s="186">
        <f t="shared" si="21"/>
        <v>0</v>
      </c>
      <c r="O54" s="186">
        <f t="shared" si="21"/>
        <v>11600</v>
      </c>
      <c r="P54" s="186">
        <f t="shared" si="21"/>
        <v>11600</v>
      </c>
      <c r="Q54" s="186">
        <f t="shared" si="21"/>
        <v>0</v>
      </c>
      <c r="R54" s="186">
        <f t="shared" si="21"/>
        <v>0</v>
      </c>
    </row>
    <row r="55" spans="1:18" ht="12.75">
      <c r="A55" s="164" t="s">
        <v>379</v>
      </c>
      <c r="B55" s="177" t="s">
        <v>356</v>
      </c>
      <c r="C55" s="164"/>
      <c r="D55" s="187"/>
      <c r="E55" s="198"/>
      <c r="F55" s="187"/>
      <c r="G55" s="186">
        <f>G56</f>
        <v>12014</v>
      </c>
      <c r="H55" s="186">
        <f aca="true" t="shared" si="22" ref="H55:R55">H56</f>
        <v>12014</v>
      </c>
      <c r="I55" s="186">
        <f t="shared" si="22"/>
        <v>0</v>
      </c>
      <c r="J55" s="186">
        <f t="shared" si="22"/>
        <v>0</v>
      </c>
      <c r="K55" s="186">
        <f t="shared" si="22"/>
        <v>400</v>
      </c>
      <c r="L55" s="186">
        <f t="shared" si="22"/>
        <v>400</v>
      </c>
      <c r="M55" s="186">
        <f t="shared" si="22"/>
        <v>0</v>
      </c>
      <c r="N55" s="186">
        <f t="shared" si="22"/>
        <v>0</v>
      </c>
      <c r="O55" s="186">
        <f t="shared" si="22"/>
        <v>11400</v>
      </c>
      <c r="P55" s="186">
        <f t="shared" si="22"/>
        <v>11400</v>
      </c>
      <c r="Q55" s="186">
        <f t="shared" si="22"/>
        <v>0</v>
      </c>
      <c r="R55" s="186">
        <f t="shared" si="22"/>
        <v>0</v>
      </c>
    </row>
    <row r="56" spans="1:18" ht="12.75">
      <c r="A56" s="164" t="s">
        <v>140</v>
      </c>
      <c r="B56" s="324" t="s">
        <v>361</v>
      </c>
      <c r="C56" s="172"/>
      <c r="D56" s="187"/>
      <c r="E56" s="201"/>
      <c r="F56" s="187"/>
      <c r="G56" s="186">
        <f>SUM(G57:G62)</f>
        <v>12014</v>
      </c>
      <c r="H56" s="186">
        <f aca="true" t="shared" si="23" ref="H56:R56">SUM(H57:H62)</f>
        <v>12014</v>
      </c>
      <c r="I56" s="186">
        <f t="shared" si="23"/>
        <v>0</v>
      </c>
      <c r="J56" s="186">
        <f t="shared" si="23"/>
        <v>0</v>
      </c>
      <c r="K56" s="186">
        <f t="shared" si="23"/>
        <v>400</v>
      </c>
      <c r="L56" s="186">
        <f t="shared" si="23"/>
        <v>400</v>
      </c>
      <c r="M56" s="186">
        <f t="shared" si="23"/>
        <v>0</v>
      </c>
      <c r="N56" s="186">
        <f t="shared" si="23"/>
        <v>0</v>
      </c>
      <c r="O56" s="186">
        <f t="shared" si="23"/>
        <v>11400</v>
      </c>
      <c r="P56" s="186">
        <f t="shared" si="23"/>
        <v>11400</v>
      </c>
      <c r="Q56" s="186">
        <f t="shared" si="23"/>
        <v>0</v>
      </c>
      <c r="R56" s="186">
        <f t="shared" si="23"/>
        <v>0</v>
      </c>
    </row>
    <row r="57" spans="1:18" ht="25.5">
      <c r="A57" s="172">
        <v>1</v>
      </c>
      <c r="B57" s="275" t="s">
        <v>418</v>
      </c>
      <c r="C57" s="172" t="s">
        <v>147</v>
      </c>
      <c r="D57" s="187"/>
      <c r="E57" s="201" t="s">
        <v>476</v>
      </c>
      <c r="F57" s="187"/>
      <c r="G57" s="194">
        <f t="shared" si="4"/>
        <v>2200</v>
      </c>
      <c r="H57" s="194">
        <v>2200</v>
      </c>
      <c r="I57" s="194"/>
      <c r="J57" s="194"/>
      <c r="K57" s="194">
        <f t="shared" si="5"/>
        <v>100</v>
      </c>
      <c r="L57" s="194">
        <v>100</v>
      </c>
      <c r="M57" s="194"/>
      <c r="N57" s="194"/>
      <c r="O57" s="194">
        <f t="shared" si="6"/>
        <v>2100</v>
      </c>
      <c r="P57" s="271">
        <v>2100</v>
      </c>
      <c r="Q57" s="271"/>
      <c r="R57" s="272"/>
    </row>
    <row r="58" spans="1:18" ht="25.5">
      <c r="A58" s="172">
        <v>2</v>
      </c>
      <c r="B58" s="275" t="s">
        <v>419</v>
      </c>
      <c r="C58" s="172" t="s">
        <v>147</v>
      </c>
      <c r="D58" s="187"/>
      <c r="E58" s="201" t="s">
        <v>476</v>
      </c>
      <c r="F58" s="187"/>
      <c r="G58" s="194">
        <f t="shared" si="4"/>
        <v>1750</v>
      </c>
      <c r="H58" s="195">
        <v>1750</v>
      </c>
      <c r="I58" s="195"/>
      <c r="J58" s="195"/>
      <c r="K58" s="194">
        <f t="shared" si="5"/>
        <v>100</v>
      </c>
      <c r="L58" s="195">
        <v>100</v>
      </c>
      <c r="M58" s="195"/>
      <c r="N58" s="195"/>
      <c r="O58" s="194">
        <f t="shared" si="6"/>
        <v>1650</v>
      </c>
      <c r="P58" s="271">
        <v>1650</v>
      </c>
      <c r="Q58" s="271"/>
      <c r="R58" s="272"/>
    </row>
    <row r="59" spans="1:18" ht="25.5">
      <c r="A59" s="172">
        <v>3</v>
      </c>
      <c r="B59" s="168" t="s">
        <v>420</v>
      </c>
      <c r="C59" s="172" t="s">
        <v>399</v>
      </c>
      <c r="D59" s="187"/>
      <c r="E59" s="201" t="s">
        <v>476</v>
      </c>
      <c r="F59" s="187"/>
      <c r="G59" s="194">
        <f t="shared" si="4"/>
        <v>1900</v>
      </c>
      <c r="H59" s="194">
        <v>1900</v>
      </c>
      <c r="I59" s="194"/>
      <c r="J59" s="194"/>
      <c r="K59" s="194">
        <f t="shared" si="5"/>
        <v>50</v>
      </c>
      <c r="L59" s="194">
        <v>50</v>
      </c>
      <c r="M59" s="194"/>
      <c r="N59" s="194"/>
      <c r="O59" s="194">
        <f t="shared" si="6"/>
        <v>1800</v>
      </c>
      <c r="P59" s="271">
        <v>1800</v>
      </c>
      <c r="Q59" s="271"/>
      <c r="R59" s="272"/>
    </row>
    <row r="60" spans="1:18" ht="25.5">
      <c r="A60" s="172">
        <v>4</v>
      </c>
      <c r="B60" s="168" t="s">
        <v>421</v>
      </c>
      <c r="C60" s="172" t="s">
        <v>399</v>
      </c>
      <c r="D60" s="187"/>
      <c r="E60" s="201" t="s">
        <v>476</v>
      </c>
      <c r="F60" s="187"/>
      <c r="G60" s="194">
        <f t="shared" si="4"/>
        <v>1650</v>
      </c>
      <c r="H60" s="194">
        <v>1650</v>
      </c>
      <c r="I60" s="194"/>
      <c r="J60" s="194"/>
      <c r="K60" s="194">
        <f t="shared" si="5"/>
        <v>50</v>
      </c>
      <c r="L60" s="194">
        <v>50</v>
      </c>
      <c r="M60" s="194"/>
      <c r="N60" s="194"/>
      <c r="O60" s="194">
        <f t="shared" si="6"/>
        <v>1500</v>
      </c>
      <c r="P60" s="271">
        <v>1500</v>
      </c>
      <c r="Q60" s="271"/>
      <c r="R60" s="272"/>
    </row>
    <row r="61" spans="1:18" ht="38.25">
      <c r="A61" s="172">
        <v>5</v>
      </c>
      <c r="B61" s="168" t="s">
        <v>422</v>
      </c>
      <c r="C61" s="172" t="s">
        <v>399</v>
      </c>
      <c r="D61" s="187"/>
      <c r="E61" s="201" t="s">
        <v>476</v>
      </c>
      <c r="F61" s="187"/>
      <c r="G61" s="194">
        <f t="shared" si="4"/>
        <v>3150</v>
      </c>
      <c r="H61" s="194">
        <v>3150</v>
      </c>
      <c r="I61" s="194"/>
      <c r="J61" s="194"/>
      <c r="K61" s="194">
        <f t="shared" si="5"/>
        <v>50</v>
      </c>
      <c r="L61" s="194">
        <v>50</v>
      </c>
      <c r="M61" s="194"/>
      <c r="N61" s="194"/>
      <c r="O61" s="194">
        <f t="shared" si="6"/>
        <v>3100</v>
      </c>
      <c r="P61" s="271">
        <v>3100</v>
      </c>
      <c r="Q61" s="271"/>
      <c r="R61" s="272"/>
    </row>
    <row r="62" spans="1:18" ht="38.25">
      <c r="A62" s="172">
        <v>6</v>
      </c>
      <c r="B62" s="168" t="s">
        <v>423</v>
      </c>
      <c r="C62" s="172" t="s">
        <v>399</v>
      </c>
      <c r="D62" s="187"/>
      <c r="E62" s="201" t="s">
        <v>476</v>
      </c>
      <c r="F62" s="187"/>
      <c r="G62" s="194">
        <f t="shared" si="4"/>
        <v>1364</v>
      </c>
      <c r="H62" s="197">
        <v>1364</v>
      </c>
      <c r="I62" s="197"/>
      <c r="J62" s="197"/>
      <c r="K62" s="194">
        <f t="shared" si="5"/>
        <v>50</v>
      </c>
      <c r="L62" s="202">
        <v>50</v>
      </c>
      <c r="M62" s="202"/>
      <c r="N62" s="202"/>
      <c r="O62" s="194">
        <f t="shared" si="6"/>
        <v>1250</v>
      </c>
      <c r="P62" s="271">
        <v>1250</v>
      </c>
      <c r="Q62" s="271"/>
      <c r="R62" s="272"/>
    </row>
    <row r="63" spans="1:18" ht="12.75">
      <c r="A63" s="164" t="s">
        <v>417</v>
      </c>
      <c r="B63" s="177" t="s">
        <v>366</v>
      </c>
      <c r="C63" s="172"/>
      <c r="D63" s="189"/>
      <c r="E63" s="201"/>
      <c r="F63" s="189"/>
      <c r="G63" s="186">
        <f>G64</f>
        <v>820</v>
      </c>
      <c r="H63" s="186">
        <f aca="true" t="shared" si="24" ref="H63:R63">H64</f>
        <v>820</v>
      </c>
      <c r="I63" s="186">
        <f t="shared" si="24"/>
        <v>0</v>
      </c>
      <c r="J63" s="186">
        <f t="shared" si="24"/>
        <v>0</v>
      </c>
      <c r="K63" s="186">
        <f t="shared" si="24"/>
        <v>0</v>
      </c>
      <c r="L63" s="186">
        <f t="shared" si="24"/>
        <v>0</v>
      </c>
      <c r="M63" s="186">
        <f t="shared" si="24"/>
        <v>0</v>
      </c>
      <c r="N63" s="186">
        <f t="shared" si="24"/>
        <v>0</v>
      </c>
      <c r="O63" s="186">
        <f t="shared" si="24"/>
        <v>200</v>
      </c>
      <c r="P63" s="186">
        <f t="shared" si="24"/>
        <v>200</v>
      </c>
      <c r="Q63" s="186">
        <f t="shared" si="24"/>
        <v>0</v>
      </c>
      <c r="R63" s="186">
        <f t="shared" si="24"/>
        <v>0</v>
      </c>
    </row>
    <row r="64" spans="1:18" ht="25.5">
      <c r="A64" s="172">
        <v>1</v>
      </c>
      <c r="B64" s="168" t="s">
        <v>424</v>
      </c>
      <c r="C64" s="200" t="s">
        <v>477</v>
      </c>
      <c r="D64" s="187"/>
      <c r="E64" s="192" t="s">
        <v>478</v>
      </c>
      <c r="F64" s="187"/>
      <c r="G64" s="194">
        <f t="shared" si="4"/>
        <v>820</v>
      </c>
      <c r="H64" s="194">
        <v>820</v>
      </c>
      <c r="I64" s="194"/>
      <c r="J64" s="194"/>
      <c r="K64" s="194">
        <f t="shared" si="5"/>
        <v>0</v>
      </c>
      <c r="L64" s="194"/>
      <c r="M64" s="194"/>
      <c r="N64" s="194"/>
      <c r="O64" s="194">
        <f t="shared" si="6"/>
        <v>200</v>
      </c>
      <c r="P64" s="271">
        <v>200</v>
      </c>
      <c r="Q64" s="271"/>
      <c r="R64" s="272"/>
    </row>
    <row r="65" spans="1:18" ht="12.75">
      <c r="A65" s="164" t="s">
        <v>150</v>
      </c>
      <c r="B65" s="177" t="s">
        <v>378</v>
      </c>
      <c r="C65" s="172"/>
      <c r="D65" s="187"/>
      <c r="E65" s="201"/>
      <c r="F65" s="187"/>
      <c r="G65" s="186">
        <f>G66</f>
        <v>2050</v>
      </c>
      <c r="H65" s="186">
        <f aca="true" t="shared" si="25" ref="H65:R67">H66</f>
        <v>2050</v>
      </c>
      <c r="I65" s="186">
        <f t="shared" si="25"/>
        <v>0</v>
      </c>
      <c r="J65" s="186">
        <f t="shared" si="25"/>
        <v>0</v>
      </c>
      <c r="K65" s="186">
        <f t="shared" si="25"/>
        <v>1700</v>
      </c>
      <c r="L65" s="186">
        <f t="shared" si="25"/>
        <v>1700</v>
      </c>
      <c r="M65" s="186">
        <f t="shared" si="25"/>
        <v>0</v>
      </c>
      <c r="N65" s="186">
        <f t="shared" si="25"/>
        <v>0</v>
      </c>
      <c r="O65" s="186">
        <f t="shared" si="25"/>
        <v>200</v>
      </c>
      <c r="P65" s="186">
        <f t="shared" si="25"/>
        <v>200</v>
      </c>
      <c r="Q65" s="186">
        <f t="shared" si="25"/>
        <v>0</v>
      </c>
      <c r="R65" s="186">
        <f t="shared" si="25"/>
        <v>0</v>
      </c>
    </row>
    <row r="66" spans="1:18" ht="12.75">
      <c r="A66" s="164" t="s">
        <v>382</v>
      </c>
      <c r="B66" s="177" t="s">
        <v>356</v>
      </c>
      <c r="C66" s="172"/>
      <c r="D66" s="187"/>
      <c r="E66" s="201"/>
      <c r="F66" s="187"/>
      <c r="G66" s="186">
        <f>G67</f>
        <v>2050</v>
      </c>
      <c r="H66" s="186">
        <f t="shared" si="25"/>
        <v>2050</v>
      </c>
      <c r="I66" s="186">
        <f t="shared" si="25"/>
        <v>0</v>
      </c>
      <c r="J66" s="186">
        <f t="shared" si="25"/>
        <v>0</v>
      </c>
      <c r="K66" s="186">
        <f t="shared" si="25"/>
        <v>1700</v>
      </c>
      <c r="L66" s="186">
        <f t="shared" si="25"/>
        <v>1700</v>
      </c>
      <c r="M66" s="186">
        <f t="shared" si="25"/>
        <v>0</v>
      </c>
      <c r="N66" s="186">
        <f t="shared" si="25"/>
        <v>0</v>
      </c>
      <c r="O66" s="186">
        <f t="shared" si="25"/>
        <v>200</v>
      </c>
      <c r="P66" s="186">
        <f t="shared" si="25"/>
        <v>200</v>
      </c>
      <c r="Q66" s="186">
        <f t="shared" si="25"/>
        <v>0</v>
      </c>
      <c r="R66" s="186">
        <f t="shared" si="25"/>
        <v>0</v>
      </c>
    </row>
    <row r="67" spans="1:18" ht="12.75">
      <c r="A67" s="164" t="s">
        <v>140</v>
      </c>
      <c r="B67" s="177" t="s">
        <v>357</v>
      </c>
      <c r="C67" s="172"/>
      <c r="D67" s="187"/>
      <c r="E67" s="201"/>
      <c r="F67" s="187"/>
      <c r="G67" s="186">
        <f>G68</f>
        <v>2050</v>
      </c>
      <c r="H67" s="186">
        <f t="shared" si="25"/>
        <v>2050</v>
      </c>
      <c r="I67" s="186">
        <f t="shared" si="25"/>
        <v>0</v>
      </c>
      <c r="J67" s="186">
        <f t="shared" si="25"/>
        <v>0</v>
      </c>
      <c r="K67" s="186">
        <f t="shared" si="25"/>
        <v>1700</v>
      </c>
      <c r="L67" s="186">
        <f t="shared" si="25"/>
        <v>1700</v>
      </c>
      <c r="M67" s="186">
        <f t="shared" si="25"/>
        <v>0</v>
      </c>
      <c r="N67" s="186">
        <f t="shared" si="25"/>
        <v>0</v>
      </c>
      <c r="O67" s="186">
        <f t="shared" si="25"/>
        <v>200</v>
      </c>
      <c r="P67" s="186">
        <f t="shared" si="25"/>
        <v>200</v>
      </c>
      <c r="Q67" s="186">
        <f t="shared" si="25"/>
        <v>0</v>
      </c>
      <c r="R67" s="186">
        <f t="shared" si="25"/>
        <v>0</v>
      </c>
    </row>
    <row r="68" spans="1:18" ht="25.5">
      <c r="A68" s="172"/>
      <c r="B68" s="168" t="s">
        <v>380</v>
      </c>
      <c r="C68" s="191" t="s">
        <v>312</v>
      </c>
      <c r="D68" s="187"/>
      <c r="E68" s="192" t="s">
        <v>343</v>
      </c>
      <c r="F68" s="187"/>
      <c r="G68" s="194">
        <f t="shared" si="4"/>
        <v>2050</v>
      </c>
      <c r="H68" s="194">
        <v>2050</v>
      </c>
      <c r="I68" s="194"/>
      <c r="J68" s="194"/>
      <c r="K68" s="194">
        <f t="shared" si="5"/>
        <v>1700</v>
      </c>
      <c r="L68" s="194">
        <v>1700</v>
      </c>
      <c r="M68" s="194"/>
      <c r="N68" s="194"/>
      <c r="O68" s="194">
        <f t="shared" si="6"/>
        <v>200</v>
      </c>
      <c r="P68" s="271">
        <v>200</v>
      </c>
      <c r="Q68" s="271"/>
      <c r="R68" s="272"/>
    </row>
    <row r="69" spans="1:18" ht="15" customHeight="1">
      <c r="A69" s="164" t="s">
        <v>151</v>
      </c>
      <c r="B69" s="183" t="s">
        <v>391</v>
      </c>
      <c r="C69" s="164"/>
      <c r="D69" s="187"/>
      <c r="E69" s="192"/>
      <c r="F69" s="187"/>
      <c r="G69" s="186">
        <f t="shared" si="4"/>
        <v>27500</v>
      </c>
      <c r="H69" s="325">
        <f aca="true" t="shared" si="26" ref="H69:O69">H70</f>
        <v>10000</v>
      </c>
      <c r="I69" s="325">
        <f t="shared" si="26"/>
        <v>0</v>
      </c>
      <c r="J69" s="325">
        <f t="shared" si="26"/>
        <v>17500</v>
      </c>
      <c r="K69" s="186">
        <f t="shared" si="5"/>
        <v>0</v>
      </c>
      <c r="L69" s="325">
        <f t="shared" si="26"/>
        <v>0</v>
      </c>
      <c r="M69" s="325">
        <f t="shared" si="26"/>
        <v>0</v>
      </c>
      <c r="N69" s="325">
        <f t="shared" si="26"/>
        <v>0</v>
      </c>
      <c r="O69" s="325">
        <f t="shared" si="26"/>
        <v>200</v>
      </c>
      <c r="P69" s="325">
        <f>P70</f>
        <v>0</v>
      </c>
      <c r="Q69" s="325">
        <f>Q70</f>
        <v>0</v>
      </c>
      <c r="R69" s="325">
        <f>R70</f>
        <v>200</v>
      </c>
    </row>
    <row r="70" spans="1:18" ht="12.75">
      <c r="A70" s="164" t="s">
        <v>390</v>
      </c>
      <c r="B70" s="177" t="s">
        <v>366</v>
      </c>
      <c r="C70" s="164"/>
      <c r="D70" s="187"/>
      <c r="E70" s="192"/>
      <c r="F70" s="187"/>
      <c r="G70" s="186">
        <f t="shared" si="4"/>
        <v>27500</v>
      </c>
      <c r="H70" s="325">
        <f aca="true" t="shared" si="27" ref="H70:O70">SUM(H71:H71)</f>
        <v>10000</v>
      </c>
      <c r="I70" s="325">
        <f t="shared" si="27"/>
        <v>0</v>
      </c>
      <c r="J70" s="325">
        <f t="shared" si="27"/>
        <v>17500</v>
      </c>
      <c r="K70" s="186">
        <f t="shared" si="5"/>
        <v>0</v>
      </c>
      <c r="L70" s="325">
        <f t="shared" si="27"/>
        <v>0</v>
      </c>
      <c r="M70" s="325">
        <f t="shared" si="27"/>
        <v>0</v>
      </c>
      <c r="N70" s="325">
        <f t="shared" si="27"/>
        <v>0</v>
      </c>
      <c r="O70" s="325">
        <f t="shared" si="27"/>
        <v>200</v>
      </c>
      <c r="P70" s="325">
        <f>SUM(P71:P71)</f>
        <v>0</v>
      </c>
      <c r="Q70" s="325"/>
      <c r="R70" s="325">
        <f>SUM(R71:R71)</f>
        <v>200</v>
      </c>
    </row>
    <row r="71" spans="1:18" ht="63.75">
      <c r="A71" s="172">
        <v>1</v>
      </c>
      <c r="B71" s="274" t="s">
        <v>425</v>
      </c>
      <c r="C71" s="172" t="s">
        <v>341</v>
      </c>
      <c r="D71" s="187"/>
      <c r="E71" s="203" t="s">
        <v>473</v>
      </c>
      <c r="F71" s="187"/>
      <c r="G71" s="194">
        <f t="shared" si="4"/>
        <v>27500</v>
      </c>
      <c r="H71" s="199">
        <v>10000</v>
      </c>
      <c r="I71" s="199"/>
      <c r="J71" s="199">
        <v>17500</v>
      </c>
      <c r="K71" s="194">
        <f t="shared" si="5"/>
        <v>0</v>
      </c>
      <c r="L71" s="199"/>
      <c r="M71" s="199"/>
      <c r="N71" s="199"/>
      <c r="O71" s="194">
        <f t="shared" si="6"/>
        <v>200</v>
      </c>
      <c r="P71" s="271"/>
      <c r="Q71" s="271"/>
      <c r="R71" s="276">
        <v>200</v>
      </c>
    </row>
    <row r="72" spans="1:18" ht="12.75">
      <c r="A72" s="142" t="s">
        <v>153</v>
      </c>
      <c r="B72" s="147" t="s">
        <v>392</v>
      </c>
      <c r="C72" s="148"/>
      <c r="D72" s="145"/>
      <c r="E72" s="145"/>
      <c r="F72" s="145"/>
      <c r="G72" s="145"/>
      <c r="H72" s="145"/>
      <c r="I72" s="145"/>
      <c r="J72" s="145"/>
      <c r="K72" s="145"/>
      <c r="L72" s="145"/>
      <c r="M72" s="145"/>
      <c r="N72" s="145"/>
      <c r="O72" s="186">
        <f t="shared" si="6"/>
        <v>105180</v>
      </c>
      <c r="P72" s="204">
        <v>38909</v>
      </c>
      <c r="Q72" s="204">
        <v>24071</v>
      </c>
      <c r="R72" s="184">
        <v>42200</v>
      </c>
    </row>
    <row r="73" ht="12.75"/>
    <row r="74" ht="12.75"/>
    <row r="75" ht="12.75"/>
    <row r="76" ht="12.75"/>
    <row r="77" ht="12.75"/>
    <row r="78" ht="12.75"/>
    <row r="79" ht="12.75"/>
    <row r="80" ht="12.75"/>
    <row r="81" ht="12.75"/>
    <row r="82" ht="12.75"/>
    <row r="83" ht="12.75"/>
    <row r="84" ht="12.75"/>
    <row r="85" ht="12.75"/>
    <row r="86" ht="12.75"/>
  </sheetData>
  <sheetProtection/>
  <mergeCells count="21">
    <mergeCell ref="B8:B11"/>
    <mergeCell ref="C8:C11"/>
    <mergeCell ref="D8:D11"/>
    <mergeCell ref="E8:E11"/>
    <mergeCell ref="P1:R1"/>
    <mergeCell ref="K10:K11"/>
    <mergeCell ref="L10:N10"/>
    <mergeCell ref="O10:O11"/>
    <mergeCell ref="A4:R4"/>
    <mergeCell ref="A5:R5"/>
    <mergeCell ref="A6:R6"/>
    <mergeCell ref="P7:R7"/>
    <mergeCell ref="A8:A11"/>
    <mergeCell ref="P10:R10"/>
    <mergeCell ref="F8:J8"/>
    <mergeCell ref="K8:N9"/>
    <mergeCell ref="O8:R9"/>
    <mergeCell ref="F9:F11"/>
    <mergeCell ref="G9:J9"/>
    <mergeCell ref="G10:G11"/>
    <mergeCell ref="H10:J10"/>
  </mergeCells>
  <printOptions/>
  <pageMargins left="0.3937007874015748" right="0.1968503937007874" top="0.31496062992125984" bottom="0.35433070866141736" header="0.1968503937007874" footer="0.2755905511811024"/>
  <pageSetup horizontalDpi="600" verticalDpi="600" orientation="landscape" paperSize="9" scale="85"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C39"/>
  <sheetViews>
    <sheetView zoomScale="140" zoomScaleNormal="140" zoomScalePageLayoutView="0" workbookViewId="0" topLeftCell="A1">
      <selection activeCell="D1" sqref="D1:BB16384"/>
    </sheetView>
  </sheetViews>
  <sheetFormatPr defaultColWidth="8.8515625" defaultRowHeight="12.75"/>
  <cols>
    <col min="1" max="1" width="8.7109375" style="56" customWidth="1"/>
    <col min="2" max="2" width="50.00390625" style="56" customWidth="1"/>
    <col min="3" max="3" width="27.140625" style="56" customWidth="1"/>
    <col min="4" max="16384" width="8.8515625" style="56" customWidth="1"/>
  </cols>
  <sheetData>
    <row r="1" spans="1:3" ht="15" customHeight="1">
      <c r="A1" s="40" t="s">
        <v>331</v>
      </c>
      <c r="B1" s="40"/>
      <c r="C1" s="55" t="s">
        <v>109</v>
      </c>
    </row>
    <row r="2" spans="1:3" ht="18" customHeight="1">
      <c r="A2" s="43" t="s">
        <v>332</v>
      </c>
      <c r="B2" s="43"/>
      <c r="C2" s="57"/>
    </row>
    <row r="3" ht="9.75" customHeight="1">
      <c r="A3" s="58"/>
    </row>
    <row r="4" spans="1:3" ht="38.25" customHeight="1">
      <c r="A4" s="208" t="s">
        <v>405</v>
      </c>
      <c r="B4" s="209"/>
      <c r="C4" s="209"/>
    </row>
    <row r="5" spans="1:3" ht="15" customHeight="1">
      <c r="A5" s="210" t="s">
        <v>99</v>
      </c>
      <c r="B5" s="210"/>
      <c r="C5" s="210"/>
    </row>
    <row r="6" spans="1:3" ht="21.75" customHeight="1">
      <c r="A6" s="207" t="s">
        <v>403</v>
      </c>
      <c r="B6" s="207"/>
      <c r="C6" s="207"/>
    </row>
    <row r="7" ht="18.75" customHeight="1">
      <c r="C7" s="46" t="s">
        <v>0</v>
      </c>
    </row>
    <row r="8" spans="1:3" ht="21.75" customHeight="1">
      <c r="A8" s="9" t="s">
        <v>1</v>
      </c>
      <c r="B8" s="9" t="s">
        <v>2</v>
      </c>
      <c r="C8" s="9" t="s">
        <v>129</v>
      </c>
    </row>
    <row r="9" spans="1:3" ht="18" customHeight="1">
      <c r="A9" s="22" t="s">
        <v>3</v>
      </c>
      <c r="B9" s="59" t="s">
        <v>290</v>
      </c>
      <c r="C9" s="36"/>
    </row>
    <row r="10" spans="1:3" ht="18" customHeight="1">
      <c r="A10" s="22" t="s">
        <v>5</v>
      </c>
      <c r="B10" s="59" t="s">
        <v>326</v>
      </c>
      <c r="C10" s="10">
        <f>C11+C12+C15+C16+C17+C18+C19+C20+C21</f>
        <v>917783</v>
      </c>
    </row>
    <row r="11" spans="1:3" ht="18" customHeight="1">
      <c r="A11" s="32">
        <v>1</v>
      </c>
      <c r="B11" s="60" t="s">
        <v>111</v>
      </c>
      <c r="C11" s="36">
        <f>'81-69'!C11</f>
        <v>190600</v>
      </c>
    </row>
    <row r="12" spans="1:3" ht="18" customHeight="1">
      <c r="A12" s="32">
        <v>2</v>
      </c>
      <c r="B12" s="60" t="s">
        <v>100</v>
      </c>
      <c r="C12" s="36">
        <f>SUM(C13:C14)</f>
        <v>608809</v>
      </c>
    </row>
    <row r="13" spans="1:3" ht="18" customHeight="1">
      <c r="A13" s="33" t="s">
        <v>31</v>
      </c>
      <c r="B13" s="61" t="s">
        <v>101</v>
      </c>
      <c r="C13" s="37">
        <f>'81-69'!C15</f>
        <v>551738</v>
      </c>
    </row>
    <row r="14" spans="1:3" ht="18" customHeight="1">
      <c r="A14" s="33" t="s">
        <v>31</v>
      </c>
      <c r="B14" s="61" t="s">
        <v>102</v>
      </c>
      <c r="C14" s="37">
        <f>'81-69'!C16</f>
        <v>57071</v>
      </c>
    </row>
    <row r="15" spans="1:3" ht="18" customHeight="1">
      <c r="A15" s="32">
        <v>3</v>
      </c>
      <c r="B15" s="60" t="s">
        <v>103</v>
      </c>
      <c r="C15" s="36">
        <v>0</v>
      </c>
    </row>
    <row r="16" spans="1:3" ht="18" customHeight="1">
      <c r="A16" s="32">
        <v>4</v>
      </c>
      <c r="B16" s="60" t="s">
        <v>104</v>
      </c>
      <c r="C16" s="36">
        <v>0</v>
      </c>
    </row>
    <row r="17" spans="1:3" ht="18" customHeight="1">
      <c r="A17" s="32">
        <v>5</v>
      </c>
      <c r="B17" s="60" t="s">
        <v>103</v>
      </c>
      <c r="C17" s="36">
        <v>0</v>
      </c>
    </row>
    <row r="18" spans="1:3" ht="18" customHeight="1">
      <c r="A18" s="32">
        <v>6</v>
      </c>
      <c r="B18" s="60" t="s">
        <v>227</v>
      </c>
      <c r="C18" s="36">
        <f>'81-69'!C17</f>
        <v>90000</v>
      </c>
    </row>
    <row r="19" spans="1:3" ht="18" customHeight="1">
      <c r="A19" s="32">
        <v>7</v>
      </c>
      <c r="B19" s="35" t="s">
        <v>234</v>
      </c>
      <c r="C19" s="36">
        <f>'81-69'!C21</f>
        <v>3335</v>
      </c>
    </row>
    <row r="20" spans="1:3" ht="18" customHeight="1">
      <c r="A20" s="32">
        <v>8</v>
      </c>
      <c r="B20" s="35" t="s">
        <v>327</v>
      </c>
      <c r="C20" s="36">
        <f>'81-69'!C18</f>
        <v>7039</v>
      </c>
    </row>
    <row r="21" spans="1:3" ht="29.25" customHeight="1">
      <c r="A21" s="32">
        <v>9</v>
      </c>
      <c r="B21" s="35" t="s">
        <v>328</v>
      </c>
      <c r="C21" s="36">
        <f>'81-69'!C23</f>
        <v>18000</v>
      </c>
    </row>
    <row r="22" spans="1:3" ht="18" customHeight="1">
      <c r="A22" s="22" t="s">
        <v>23</v>
      </c>
      <c r="B22" s="59" t="s">
        <v>112</v>
      </c>
      <c r="C22" s="10">
        <f>C23+C24+C27+C28+C29</f>
        <v>917783</v>
      </c>
    </row>
    <row r="23" spans="1:3" ht="18" customHeight="1">
      <c r="A23" s="32">
        <v>1</v>
      </c>
      <c r="B23" s="60" t="s">
        <v>337</v>
      </c>
      <c r="C23" s="36">
        <v>788321</v>
      </c>
    </row>
    <row r="24" spans="1:3" ht="18" customHeight="1">
      <c r="A24" s="32">
        <v>2</v>
      </c>
      <c r="B24" s="60" t="s">
        <v>113</v>
      </c>
      <c r="C24" s="36">
        <f>C25+C26</f>
        <v>108127</v>
      </c>
    </row>
    <row r="25" spans="1:3" ht="18" customHeight="1">
      <c r="A25" s="32" t="s">
        <v>114</v>
      </c>
      <c r="B25" s="61" t="s">
        <v>115</v>
      </c>
      <c r="C25" s="37">
        <v>108127</v>
      </c>
    </row>
    <row r="26" spans="1:3" ht="18" customHeight="1">
      <c r="A26" s="32" t="s">
        <v>114</v>
      </c>
      <c r="B26" s="61" t="s">
        <v>116</v>
      </c>
      <c r="C26" s="37"/>
    </row>
    <row r="27" spans="1:3" ht="18" customHeight="1">
      <c r="A27" s="32">
        <v>3</v>
      </c>
      <c r="B27" s="60" t="s">
        <v>108</v>
      </c>
      <c r="C27" s="10"/>
    </row>
    <row r="28" spans="1:3" ht="18" customHeight="1">
      <c r="A28" s="32">
        <v>4</v>
      </c>
      <c r="B28" s="60" t="s">
        <v>106</v>
      </c>
      <c r="C28" s="65">
        <f>'81-69'!C29</f>
        <v>18000</v>
      </c>
    </row>
    <row r="29" spans="1:3" ht="18" customHeight="1">
      <c r="A29" s="32">
        <v>5</v>
      </c>
      <c r="B29" s="60" t="s">
        <v>238</v>
      </c>
      <c r="C29" s="65">
        <f>'81-69'!C32</f>
        <v>3335</v>
      </c>
    </row>
    <row r="30" spans="1:3" ht="18" customHeight="1">
      <c r="A30" s="22" t="s">
        <v>4</v>
      </c>
      <c r="B30" s="59" t="s">
        <v>329</v>
      </c>
      <c r="C30" s="36"/>
    </row>
    <row r="31" spans="1:3" ht="18" customHeight="1">
      <c r="A31" s="22" t="s">
        <v>5</v>
      </c>
      <c r="B31" s="59" t="s">
        <v>110</v>
      </c>
      <c r="C31" s="10">
        <f>C32+C33+C36+C37+C38</f>
        <v>27020</v>
      </c>
    </row>
    <row r="32" spans="1:3" ht="18" customHeight="1">
      <c r="A32" s="32">
        <v>1</v>
      </c>
      <c r="B32" s="60" t="s">
        <v>111</v>
      </c>
      <c r="C32" s="36">
        <v>23685</v>
      </c>
    </row>
    <row r="33" spans="1:3" ht="18" customHeight="1">
      <c r="A33" s="32">
        <v>2</v>
      </c>
      <c r="B33" s="60" t="s">
        <v>291</v>
      </c>
      <c r="C33" s="36">
        <f>SUM(C34:C35)</f>
        <v>0</v>
      </c>
    </row>
    <row r="34" spans="1:3" ht="18" customHeight="1">
      <c r="A34" s="32" t="s">
        <v>117</v>
      </c>
      <c r="B34" s="61" t="s">
        <v>330</v>
      </c>
      <c r="C34" s="37"/>
    </row>
    <row r="35" spans="1:3" ht="18" customHeight="1">
      <c r="A35" s="32" t="s">
        <v>117</v>
      </c>
      <c r="B35" s="61" t="s">
        <v>102</v>
      </c>
      <c r="C35" s="37"/>
    </row>
    <row r="36" spans="1:3" ht="18" customHeight="1">
      <c r="A36" s="32">
        <v>3</v>
      </c>
      <c r="B36" s="60" t="s">
        <v>103</v>
      </c>
      <c r="C36" s="10"/>
    </row>
    <row r="37" spans="1:3" ht="18" customHeight="1">
      <c r="A37" s="32">
        <v>4</v>
      </c>
      <c r="B37" s="60" t="s">
        <v>104</v>
      </c>
      <c r="C37" s="63"/>
    </row>
    <row r="38" spans="1:3" ht="18" customHeight="1">
      <c r="A38" s="32">
        <v>5</v>
      </c>
      <c r="B38" s="35" t="s">
        <v>234</v>
      </c>
      <c r="C38" s="63">
        <v>3335</v>
      </c>
    </row>
    <row r="39" spans="1:3" ht="18" customHeight="1">
      <c r="A39" s="22" t="s">
        <v>23</v>
      </c>
      <c r="B39" s="59" t="s">
        <v>112</v>
      </c>
      <c r="C39" s="64">
        <f>C31</f>
        <v>27020</v>
      </c>
    </row>
  </sheetData>
  <sheetProtection/>
  <mergeCells count="3">
    <mergeCell ref="A6:C6"/>
    <mergeCell ref="A4:C4"/>
    <mergeCell ref="A5:C5"/>
  </mergeCells>
  <printOptions/>
  <pageMargins left="0.93" right="0.57" top="0.56" bottom="0.33" header="0.38" footer="0.2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F58"/>
  <sheetViews>
    <sheetView zoomScale="120" zoomScaleNormal="120" zoomScalePageLayoutView="0" workbookViewId="0" topLeftCell="A1">
      <selection activeCell="C1" sqref="C1:D1"/>
    </sheetView>
  </sheetViews>
  <sheetFormatPr defaultColWidth="8.8515625" defaultRowHeight="12.75"/>
  <cols>
    <col min="1" max="1" width="5.140625" style="56" customWidth="1"/>
    <col min="2" max="2" width="54.7109375" style="56" customWidth="1"/>
    <col min="3" max="3" width="16.28125" style="56" customWidth="1"/>
    <col min="4" max="4" width="17.28125" style="56" customWidth="1"/>
    <col min="5" max="16384" width="8.8515625" style="56" customWidth="1"/>
  </cols>
  <sheetData>
    <row r="1" spans="1:4" ht="15.75" customHeight="1">
      <c r="A1" s="40" t="s">
        <v>331</v>
      </c>
      <c r="B1" s="40"/>
      <c r="C1" s="211" t="s">
        <v>118</v>
      </c>
      <c r="D1" s="211"/>
    </row>
    <row r="2" spans="1:4" ht="15.75" customHeight="1">
      <c r="A2" s="43" t="s">
        <v>332</v>
      </c>
      <c r="B2" s="43"/>
      <c r="C2" s="57"/>
      <c r="D2" s="57"/>
    </row>
    <row r="3" ht="9.75" customHeight="1">
      <c r="A3" s="58"/>
    </row>
    <row r="4" spans="1:4" ht="22.5" customHeight="1">
      <c r="A4" s="209" t="s">
        <v>406</v>
      </c>
      <c r="B4" s="209"/>
      <c r="C4" s="209"/>
      <c r="D4" s="209"/>
    </row>
    <row r="5" spans="1:4" ht="17.25" customHeight="1">
      <c r="A5" s="213" t="s">
        <v>315</v>
      </c>
      <c r="B5" s="213"/>
      <c r="C5" s="213"/>
      <c r="D5" s="213"/>
    </row>
    <row r="6" spans="1:4" ht="18" customHeight="1">
      <c r="A6" s="212" t="s">
        <v>99</v>
      </c>
      <c r="B6" s="212"/>
      <c r="C6" s="212"/>
      <c r="D6" s="212"/>
    </row>
    <row r="7" spans="1:4" ht="18" customHeight="1">
      <c r="A7" s="212" t="s">
        <v>403</v>
      </c>
      <c r="B7" s="212"/>
      <c r="C7" s="212"/>
      <c r="D7" s="212"/>
    </row>
    <row r="8" spans="1:4" ht="20.25" customHeight="1">
      <c r="A8" s="80"/>
      <c r="B8" s="80"/>
      <c r="C8" s="80"/>
      <c r="D8" s="81" t="s">
        <v>0</v>
      </c>
    </row>
    <row r="9" spans="1:4" ht="18.75" customHeight="1">
      <c r="A9" s="214" t="s">
        <v>1</v>
      </c>
      <c r="B9" s="214" t="s">
        <v>2</v>
      </c>
      <c r="C9" s="215" t="s">
        <v>407</v>
      </c>
      <c r="D9" s="216"/>
    </row>
    <row r="10" spans="1:4" ht="54" customHeight="1">
      <c r="A10" s="214"/>
      <c r="B10" s="214"/>
      <c r="C10" s="34" t="s">
        <v>324</v>
      </c>
      <c r="D10" s="34" t="s">
        <v>325</v>
      </c>
    </row>
    <row r="11" spans="1:4" ht="19.5" customHeight="1">
      <c r="A11" s="32" t="s">
        <v>3</v>
      </c>
      <c r="B11" s="32" t="s">
        <v>4</v>
      </c>
      <c r="C11" s="82">
        <v>1</v>
      </c>
      <c r="D11" s="83">
        <v>2</v>
      </c>
    </row>
    <row r="12" spans="1:6" ht="19.5" customHeight="1">
      <c r="A12" s="32"/>
      <c r="B12" s="15" t="s">
        <v>316</v>
      </c>
      <c r="C12" s="66">
        <f>C13+C48+C56+C15+C19+C23+C53</f>
        <v>471183</v>
      </c>
      <c r="D12" s="66">
        <f>D13+D48+D56+D15+D19+D23+D53</f>
        <v>500554</v>
      </c>
      <c r="F12" s="62"/>
    </row>
    <row r="13" spans="1:4" ht="19.5" customHeight="1">
      <c r="A13" s="22" t="s">
        <v>3</v>
      </c>
      <c r="B13" s="16" t="s">
        <v>317</v>
      </c>
      <c r="C13" s="67">
        <f>C14+C41</f>
        <v>461000</v>
      </c>
      <c r="D13" s="67">
        <f>D14+D41</f>
        <v>485000</v>
      </c>
    </row>
    <row r="14" spans="1:4" ht="31.5">
      <c r="A14" s="22" t="s">
        <v>5</v>
      </c>
      <c r="B14" s="59" t="s">
        <v>318</v>
      </c>
      <c r="C14" s="68">
        <f>SUM(C29:C46)-C30-C31-C32-C33-C41</f>
        <v>311000</v>
      </c>
      <c r="D14" s="68">
        <f>SUM(D29:D46)-D30-D31-D32-D33-D41</f>
        <v>320000</v>
      </c>
    </row>
    <row r="15" spans="1:4" ht="19.5" customHeight="1">
      <c r="A15" s="32">
        <v>1</v>
      </c>
      <c r="B15" s="59" t="s">
        <v>6</v>
      </c>
      <c r="C15" s="69"/>
      <c r="D15" s="69"/>
    </row>
    <row r="16" spans="1:4" ht="19.5" customHeight="1">
      <c r="A16" s="32"/>
      <c r="B16" s="60" t="s">
        <v>7</v>
      </c>
      <c r="C16" s="69"/>
      <c r="D16" s="69"/>
    </row>
    <row r="17" spans="1:4" ht="19.5" customHeight="1">
      <c r="A17" s="32"/>
      <c r="B17" s="84" t="s">
        <v>167</v>
      </c>
      <c r="C17" s="70"/>
      <c r="D17" s="71"/>
    </row>
    <row r="18" spans="1:4" ht="19.5" customHeight="1">
      <c r="A18" s="32"/>
      <c r="B18" s="84" t="s">
        <v>170</v>
      </c>
      <c r="C18" s="70"/>
      <c r="D18" s="71"/>
    </row>
    <row r="19" spans="1:4" ht="19.5" customHeight="1">
      <c r="A19" s="32">
        <v>2</v>
      </c>
      <c r="B19" s="59" t="s">
        <v>292</v>
      </c>
      <c r="C19" s="69"/>
      <c r="D19" s="69"/>
    </row>
    <row r="20" spans="1:4" ht="19.5" customHeight="1">
      <c r="A20" s="32"/>
      <c r="B20" s="60" t="s">
        <v>7</v>
      </c>
      <c r="C20" s="69"/>
      <c r="D20" s="69"/>
    </row>
    <row r="21" spans="1:4" ht="19.5" customHeight="1">
      <c r="A21" s="32"/>
      <c r="B21" s="84" t="s">
        <v>167</v>
      </c>
      <c r="C21" s="70"/>
      <c r="D21" s="71"/>
    </row>
    <row r="22" spans="1:4" s="85" customFormat="1" ht="19.5" customHeight="1">
      <c r="A22" s="32"/>
      <c r="B22" s="84" t="s">
        <v>169</v>
      </c>
      <c r="C22" s="70"/>
      <c r="D22" s="71"/>
    </row>
    <row r="23" spans="1:4" s="85" customFormat="1" ht="19.5" customHeight="1">
      <c r="A23" s="32">
        <v>3</v>
      </c>
      <c r="B23" s="59" t="s">
        <v>8</v>
      </c>
      <c r="C23" s="69"/>
      <c r="D23" s="69"/>
    </row>
    <row r="24" spans="1:4" s="85" customFormat="1" ht="19.5" customHeight="1">
      <c r="A24" s="32"/>
      <c r="B24" s="60" t="s">
        <v>7</v>
      </c>
      <c r="C24" s="69"/>
      <c r="D24" s="69"/>
    </row>
    <row r="25" spans="1:4" s="85" customFormat="1" ht="19.5" customHeight="1">
      <c r="A25" s="32"/>
      <c r="B25" s="84" t="s">
        <v>167</v>
      </c>
      <c r="C25" s="70"/>
      <c r="D25" s="71"/>
    </row>
    <row r="26" spans="1:4" ht="19.5" customHeight="1">
      <c r="A26" s="32"/>
      <c r="B26" s="84" t="s">
        <v>169</v>
      </c>
      <c r="C26" s="70"/>
      <c r="D26" s="71"/>
    </row>
    <row r="27" spans="1:4" ht="19.5" customHeight="1">
      <c r="A27" s="32">
        <v>4</v>
      </c>
      <c r="B27" s="59" t="s">
        <v>9</v>
      </c>
      <c r="C27" s="72">
        <f>C29</f>
        <v>115000</v>
      </c>
      <c r="D27" s="72">
        <f>D29</f>
        <v>115000</v>
      </c>
    </row>
    <row r="28" spans="1:4" ht="19.5" customHeight="1">
      <c r="A28" s="32"/>
      <c r="B28" s="60" t="s">
        <v>7</v>
      </c>
      <c r="C28" s="69"/>
      <c r="D28" s="69"/>
    </row>
    <row r="29" spans="1:4" ht="19.5" customHeight="1">
      <c r="A29" s="32"/>
      <c r="B29" s="60" t="s">
        <v>166</v>
      </c>
      <c r="C29" s="73">
        <f>SUM(C30:C33)</f>
        <v>115000</v>
      </c>
      <c r="D29" s="73">
        <f>SUM(D30:D33)</f>
        <v>115000</v>
      </c>
    </row>
    <row r="30" spans="1:4" ht="19.5" customHeight="1">
      <c r="A30" s="33"/>
      <c r="B30" s="84" t="s">
        <v>169</v>
      </c>
      <c r="C30" s="74">
        <v>22500</v>
      </c>
      <c r="D30" s="75">
        <f>C30</f>
        <v>22500</v>
      </c>
    </row>
    <row r="31" spans="1:4" ht="19.5" customHeight="1">
      <c r="A31" s="33"/>
      <c r="B31" s="84" t="s">
        <v>167</v>
      </c>
      <c r="C31" s="74">
        <v>84000</v>
      </c>
      <c r="D31" s="75">
        <f>C31</f>
        <v>84000</v>
      </c>
    </row>
    <row r="32" spans="1:4" ht="19.5" customHeight="1">
      <c r="A32" s="33"/>
      <c r="B32" s="84" t="s">
        <v>168</v>
      </c>
      <c r="C32" s="74">
        <v>500</v>
      </c>
      <c r="D32" s="75">
        <f>C32</f>
        <v>500</v>
      </c>
    </row>
    <row r="33" spans="1:4" ht="19.5" customHeight="1">
      <c r="A33" s="33"/>
      <c r="B33" s="84" t="s">
        <v>170</v>
      </c>
      <c r="C33" s="74">
        <v>8000</v>
      </c>
      <c r="D33" s="75">
        <f>C33</f>
        <v>8000</v>
      </c>
    </row>
    <row r="34" spans="1:4" ht="19.5" customHeight="1">
      <c r="A34" s="24">
        <v>5</v>
      </c>
      <c r="B34" s="60" t="s">
        <v>10</v>
      </c>
      <c r="C34" s="70">
        <v>80000</v>
      </c>
      <c r="D34" s="71">
        <f>C34</f>
        <v>80000</v>
      </c>
    </row>
    <row r="35" spans="1:4" ht="19.5" customHeight="1">
      <c r="A35" s="24">
        <v>6</v>
      </c>
      <c r="B35" s="60" t="s">
        <v>11</v>
      </c>
      <c r="C35" s="70">
        <v>2000</v>
      </c>
      <c r="D35" s="71">
        <v>2000</v>
      </c>
    </row>
    <row r="36" spans="1:4" ht="19.5" customHeight="1">
      <c r="A36" s="24">
        <v>7</v>
      </c>
      <c r="B36" s="60" t="s">
        <v>12</v>
      </c>
      <c r="C36" s="70">
        <v>70000</v>
      </c>
      <c r="D36" s="71">
        <v>79000</v>
      </c>
    </row>
    <row r="37" spans="1:4" ht="19.5" customHeight="1">
      <c r="A37" s="24">
        <v>8</v>
      </c>
      <c r="B37" s="60" t="s">
        <v>13</v>
      </c>
      <c r="C37" s="70">
        <v>16000</v>
      </c>
      <c r="D37" s="71">
        <v>16000</v>
      </c>
    </row>
    <row r="38" spans="1:4" ht="19.5" customHeight="1" hidden="1">
      <c r="A38" s="24">
        <v>9</v>
      </c>
      <c r="B38" s="60" t="s">
        <v>14</v>
      </c>
      <c r="C38" s="70">
        <v>0</v>
      </c>
      <c r="D38" s="71">
        <v>0</v>
      </c>
    </row>
    <row r="39" spans="1:4" ht="19.5" customHeight="1">
      <c r="A39" s="24">
        <v>9</v>
      </c>
      <c r="B39" s="60" t="s">
        <v>15</v>
      </c>
      <c r="C39" s="70">
        <v>4000</v>
      </c>
      <c r="D39" s="71">
        <f>C39</f>
        <v>4000</v>
      </c>
    </row>
    <row r="40" spans="1:4" ht="19.5" customHeight="1" hidden="1">
      <c r="A40" s="24">
        <v>11</v>
      </c>
      <c r="B40" s="60" t="s">
        <v>16</v>
      </c>
      <c r="C40" s="70">
        <v>0</v>
      </c>
      <c r="D40" s="71">
        <v>0</v>
      </c>
    </row>
    <row r="41" spans="1:4" ht="16.5">
      <c r="A41" s="24">
        <v>10</v>
      </c>
      <c r="B41" s="60" t="s">
        <v>17</v>
      </c>
      <c r="C41" s="70">
        <v>150000</v>
      </c>
      <c r="D41" s="71">
        <v>165000</v>
      </c>
    </row>
    <row r="42" spans="1:4" ht="16.5">
      <c r="A42" s="24">
        <v>11</v>
      </c>
      <c r="B42" s="60" t="s">
        <v>18</v>
      </c>
      <c r="C42" s="70"/>
      <c r="D42" s="71"/>
    </row>
    <row r="43" spans="1:4" ht="16.5">
      <c r="A43" s="24">
        <v>12</v>
      </c>
      <c r="B43" s="60" t="s">
        <v>19</v>
      </c>
      <c r="C43" s="70"/>
      <c r="D43" s="71"/>
    </row>
    <row r="44" spans="1:4" ht="16.5">
      <c r="A44" s="24">
        <v>13</v>
      </c>
      <c r="B44" s="60" t="s">
        <v>20</v>
      </c>
      <c r="C44" s="70"/>
      <c r="D44" s="71"/>
    </row>
    <row r="45" spans="1:4" ht="16.5">
      <c r="A45" s="24">
        <v>14</v>
      </c>
      <c r="B45" s="60" t="s">
        <v>21</v>
      </c>
      <c r="C45" s="70">
        <v>24000</v>
      </c>
      <c r="D45" s="71">
        <v>24000</v>
      </c>
    </row>
    <row r="46" spans="1:4" ht="21" customHeight="1">
      <c r="A46" s="24">
        <v>15</v>
      </c>
      <c r="B46" s="60" t="s">
        <v>22</v>
      </c>
      <c r="C46" s="70">
        <v>0</v>
      </c>
      <c r="D46" s="71">
        <v>0</v>
      </c>
    </row>
    <row r="47" spans="1:4" ht="16.5">
      <c r="A47" s="22" t="s">
        <v>23</v>
      </c>
      <c r="B47" s="59" t="s">
        <v>24</v>
      </c>
      <c r="C47" s="70"/>
      <c r="D47" s="71"/>
    </row>
    <row r="48" spans="1:4" ht="35.25" customHeight="1">
      <c r="A48" s="15" t="s">
        <v>4</v>
      </c>
      <c r="B48" s="16" t="s">
        <v>293</v>
      </c>
      <c r="C48" s="76">
        <f>SUM(C49:C52)</f>
        <v>0</v>
      </c>
      <c r="D48" s="76">
        <f>SUM(D49:D52)</f>
        <v>0</v>
      </c>
    </row>
    <row r="49" spans="1:4" ht="18" customHeight="1">
      <c r="A49" s="17"/>
      <c r="B49" s="18" t="s">
        <v>270</v>
      </c>
      <c r="C49" s="78"/>
      <c r="D49" s="79"/>
    </row>
    <row r="50" spans="1:4" ht="16.5">
      <c r="A50" s="17">
        <v>1</v>
      </c>
      <c r="B50" s="18" t="s">
        <v>239</v>
      </c>
      <c r="C50" s="78"/>
      <c r="D50" s="79"/>
    </row>
    <row r="51" spans="1:4" ht="16.5">
      <c r="A51" s="17">
        <v>2</v>
      </c>
      <c r="B51" s="18" t="s">
        <v>240</v>
      </c>
      <c r="C51" s="78"/>
      <c r="D51" s="79"/>
    </row>
    <row r="52" spans="1:4" ht="16.5">
      <c r="A52" s="17">
        <v>3</v>
      </c>
      <c r="B52" s="18" t="s">
        <v>241</v>
      </c>
      <c r="C52" s="78"/>
      <c r="D52" s="79"/>
    </row>
    <row r="53" spans="1:4" ht="18" customHeight="1">
      <c r="A53" s="15" t="s">
        <v>48</v>
      </c>
      <c r="B53" s="86" t="s">
        <v>319</v>
      </c>
      <c r="C53" s="77">
        <f>C54+C55</f>
        <v>10183</v>
      </c>
      <c r="D53" s="77">
        <f>D54+D55</f>
        <v>12219</v>
      </c>
    </row>
    <row r="54" spans="1:4" ht="16.5">
      <c r="A54" s="17">
        <v>1</v>
      </c>
      <c r="B54" s="60" t="s">
        <v>320</v>
      </c>
      <c r="C54" s="78"/>
      <c r="D54" s="79"/>
    </row>
    <row r="55" spans="1:4" ht="16.5">
      <c r="A55" s="17">
        <v>2</v>
      </c>
      <c r="B55" s="60" t="s">
        <v>323</v>
      </c>
      <c r="C55" s="78">
        <v>10183</v>
      </c>
      <c r="D55" s="79">
        <v>12219</v>
      </c>
    </row>
    <row r="56" spans="1:4" ht="28.5">
      <c r="A56" s="15" t="s">
        <v>176</v>
      </c>
      <c r="B56" s="16" t="s">
        <v>236</v>
      </c>
      <c r="C56" s="76">
        <f>C57+C58</f>
        <v>0</v>
      </c>
      <c r="D56" s="76">
        <f>D58</f>
        <v>3335</v>
      </c>
    </row>
    <row r="57" spans="1:4" ht="16.5" hidden="1">
      <c r="A57" s="32">
        <v>1</v>
      </c>
      <c r="B57" s="60" t="s">
        <v>321</v>
      </c>
      <c r="C57" s="78"/>
      <c r="D57" s="79"/>
    </row>
    <row r="58" spans="1:4" ht="16.5">
      <c r="A58" s="32">
        <v>1</v>
      </c>
      <c r="B58" s="60" t="s">
        <v>322</v>
      </c>
      <c r="C58" s="78"/>
      <c r="D58" s="79">
        <v>3335</v>
      </c>
    </row>
  </sheetData>
  <sheetProtection/>
  <mergeCells count="8">
    <mergeCell ref="C1:D1"/>
    <mergeCell ref="A7:D7"/>
    <mergeCell ref="A5:D5"/>
    <mergeCell ref="A9:A10"/>
    <mergeCell ref="B9:B10"/>
    <mergeCell ref="C9:D9"/>
    <mergeCell ref="A4:D4"/>
    <mergeCell ref="A6:D6"/>
  </mergeCells>
  <printOptions/>
  <pageMargins left="0.46" right="0.38" top="0.52" bottom="0.65" header="0.5" footer="0.36"/>
  <pageSetup horizontalDpi="600" verticalDpi="600" orientation="portrait"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E36"/>
  <sheetViews>
    <sheetView zoomScale="140" zoomScaleNormal="140" zoomScalePageLayoutView="0" workbookViewId="0" topLeftCell="A1">
      <selection activeCell="D37" sqref="D37"/>
    </sheetView>
  </sheetViews>
  <sheetFormatPr defaultColWidth="8.8515625" defaultRowHeight="12.75"/>
  <cols>
    <col min="1" max="1" width="5.28125" style="56" customWidth="1"/>
    <col min="2" max="2" width="48.421875" style="56" customWidth="1"/>
    <col min="3" max="3" width="13.00390625" style="56" customWidth="1"/>
    <col min="4" max="4" width="12.8515625" style="56" customWidth="1"/>
    <col min="5" max="5" width="11.7109375" style="56" customWidth="1"/>
    <col min="6" max="16384" width="8.8515625" style="56" customWidth="1"/>
  </cols>
  <sheetData>
    <row r="1" spans="1:5" ht="15.75" customHeight="1">
      <c r="A1" s="40" t="s">
        <v>331</v>
      </c>
      <c r="B1" s="40"/>
      <c r="D1" s="211" t="s">
        <v>119</v>
      </c>
      <c r="E1" s="211"/>
    </row>
    <row r="2" spans="1:2" ht="16.5">
      <c r="A2" s="43" t="s">
        <v>332</v>
      </c>
      <c r="B2" s="43"/>
    </row>
    <row r="3" ht="12.75">
      <c r="A3" s="129"/>
    </row>
    <row r="4" spans="1:5" ht="39" customHeight="1">
      <c r="A4" s="218" t="s">
        <v>408</v>
      </c>
      <c r="B4" s="218"/>
      <c r="C4" s="218"/>
      <c r="D4" s="218"/>
      <c r="E4" s="218"/>
    </row>
    <row r="5" spans="1:5" ht="17.25" customHeight="1">
      <c r="A5" s="207" t="s">
        <v>99</v>
      </c>
      <c r="B5" s="207"/>
      <c r="C5" s="207"/>
      <c r="D5" s="207"/>
      <c r="E5" s="207"/>
    </row>
    <row r="6" spans="1:5" ht="18" customHeight="1">
      <c r="A6" s="207" t="s">
        <v>403</v>
      </c>
      <c r="B6" s="207"/>
      <c r="C6" s="207"/>
      <c r="D6" s="207"/>
      <c r="E6" s="207"/>
    </row>
    <row r="7" spans="4:5" ht="15" customHeight="1">
      <c r="D7" s="219" t="s">
        <v>0</v>
      </c>
      <c r="E7" s="219"/>
    </row>
    <row r="8" spans="1:5" ht="14.25" customHeight="1">
      <c r="A8" s="217" t="s">
        <v>1</v>
      </c>
      <c r="B8" s="217" t="s">
        <v>25</v>
      </c>
      <c r="C8" s="217" t="s">
        <v>296</v>
      </c>
      <c r="D8" s="217" t="s">
        <v>26</v>
      </c>
      <c r="E8" s="217"/>
    </row>
    <row r="9" spans="1:5" ht="12.75" customHeight="1">
      <c r="A9" s="217"/>
      <c r="B9" s="217"/>
      <c r="C9" s="217"/>
      <c r="D9" s="217" t="s">
        <v>297</v>
      </c>
      <c r="E9" s="217" t="s">
        <v>171</v>
      </c>
    </row>
    <row r="10" spans="1:5" ht="39.75" customHeight="1">
      <c r="A10" s="217"/>
      <c r="B10" s="217"/>
      <c r="C10" s="217"/>
      <c r="D10" s="217"/>
      <c r="E10" s="217"/>
    </row>
    <row r="11" spans="1:5" ht="19.5" customHeight="1">
      <c r="A11" s="53" t="s">
        <v>3</v>
      </c>
      <c r="B11" s="53" t="s">
        <v>4</v>
      </c>
      <c r="C11" s="53" t="s">
        <v>27</v>
      </c>
      <c r="D11" s="53">
        <v>2</v>
      </c>
      <c r="E11" s="53">
        <v>3</v>
      </c>
    </row>
    <row r="12" spans="1:5" ht="19.5" customHeight="1">
      <c r="A12" s="6"/>
      <c r="B12" s="6" t="s">
        <v>294</v>
      </c>
      <c r="C12" s="130">
        <f>D12+E12</f>
        <v>917783</v>
      </c>
      <c r="D12" s="130">
        <f>D13+D29+D34+D35+D36</f>
        <v>804096</v>
      </c>
      <c r="E12" s="130">
        <f>E13+E29+E34+E35+E36</f>
        <v>113687</v>
      </c>
    </row>
    <row r="13" spans="1:5" ht="19.5" customHeight="1">
      <c r="A13" s="6" t="s">
        <v>3</v>
      </c>
      <c r="B13" s="131" t="s">
        <v>268</v>
      </c>
      <c r="C13" s="130">
        <f>D13+E13</f>
        <v>896448</v>
      </c>
      <c r="D13" s="130">
        <f>D14+D24+D28</f>
        <v>786096</v>
      </c>
      <c r="E13" s="130">
        <f>E14+E24+E28</f>
        <v>110352</v>
      </c>
    </row>
    <row r="14" spans="1:5" ht="19.5" customHeight="1">
      <c r="A14" s="6" t="s">
        <v>5</v>
      </c>
      <c r="B14" s="131" t="s">
        <v>28</v>
      </c>
      <c r="C14" s="130">
        <f>D14</f>
        <v>296124</v>
      </c>
      <c r="D14" s="130">
        <f>D15+D23</f>
        <v>296124</v>
      </c>
      <c r="E14" s="47">
        <f>E15+E23</f>
        <v>0</v>
      </c>
    </row>
    <row r="15" spans="1:5" ht="19.5" customHeight="1">
      <c r="A15" s="53">
        <v>1</v>
      </c>
      <c r="B15" s="132" t="s">
        <v>29</v>
      </c>
      <c r="C15" s="133">
        <f aca="true" t="shared" si="0" ref="C15:C28">D15+E15</f>
        <v>296124</v>
      </c>
      <c r="D15" s="48">
        <v>296124</v>
      </c>
      <c r="E15" s="48"/>
    </row>
    <row r="16" spans="1:5" ht="19.5" customHeight="1">
      <c r="A16" s="53"/>
      <c r="B16" s="132" t="s">
        <v>30</v>
      </c>
      <c r="C16" s="133">
        <f t="shared" si="0"/>
        <v>0</v>
      </c>
      <c r="D16" s="48"/>
      <c r="E16" s="48"/>
    </row>
    <row r="17" spans="1:5" ht="19.5" customHeight="1">
      <c r="A17" s="53" t="s">
        <v>31</v>
      </c>
      <c r="B17" s="134" t="s">
        <v>32</v>
      </c>
      <c r="C17" s="135">
        <f t="shared" si="0"/>
        <v>32850</v>
      </c>
      <c r="D17" s="50">
        <v>32850</v>
      </c>
      <c r="E17" s="48"/>
    </row>
    <row r="18" spans="1:5" ht="19.5" customHeight="1">
      <c r="A18" s="53" t="s">
        <v>31</v>
      </c>
      <c r="B18" s="134" t="s">
        <v>33</v>
      </c>
      <c r="C18" s="133">
        <f t="shared" si="0"/>
        <v>0</v>
      </c>
      <c r="D18" s="48"/>
      <c r="E18" s="48"/>
    </row>
    <row r="19" spans="1:5" ht="19.5" customHeight="1">
      <c r="A19" s="53"/>
      <c r="B19" s="132" t="s">
        <v>34</v>
      </c>
      <c r="C19" s="136">
        <f>C20+C21+C22</f>
        <v>296124</v>
      </c>
      <c r="D19" s="136">
        <f>D20+D21+D22</f>
        <v>296124</v>
      </c>
      <c r="E19" s="48"/>
    </row>
    <row r="20" spans="1:5" ht="19.5" customHeight="1">
      <c r="A20" s="53" t="s">
        <v>31</v>
      </c>
      <c r="B20" s="134" t="s">
        <v>242</v>
      </c>
      <c r="C20" s="135">
        <f>D20</f>
        <v>149053</v>
      </c>
      <c r="D20" s="50">
        <v>149053</v>
      </c>
      <c r="E20" s="48"/>
    </row>
    <row r="21" spans="1:5" ht="19.5" customHeight="1">
      <c r="A21" s="53" t="s">
        <v>31</v>
      </c>
      <c r="B21" s="134" t="s">
        <v>35</v>
      </c>
      <c r="C21" s="135">
        <f t="shared" si="0"/>
        <v>90000</v>
      </c>
      <c r="D21" s="50">
        <v>90000</v>
      </c>
      <c r="E21" s="48"/>
    </row>
    <row r="22" spans="1:5" ht="19.5" customHeight="1">
      <c r="A22" s="53" t="s">
        <v>31</v>
      </c>
      <c r="B22" s="134" t="s">
        <v>36</v>
      </c>
      <c r="C22" s="135">
        <f t="shared" si="0"/>
        <v>57071</v>
      </c>
      <c r="D22" s="50">
        <v>57071</v>
      </c>
      <c r="E22" s="48"/>
    </row>
    <row r="23" spans="1:5" ht="19.5" customHeight="1">
      <c r="A23" s="53">
        <v>2</v>
      </c>
      <c r="B23" s="132" t="s">
        <v>37</v>
      </c>
      <c r="C23" s="133">
        <f t="shared" si="0"/>
        <v>0</v>
      </c>
      <c r="D23" s="48">
        <v>0</v>
      </c>
      <c r="E23" s="48">
        <v>0</v>
      </c>
    </row>
    <row r="24" spans="1:5" ht="19.5" customHeight="1">
      <c r="A24" s="6" t="s">
        <v>23</v>
      </c>
      <c r="B24" s="131" t="s">
        <v>38</v>
      </c>
      <c r="C24" s="130">
        <f t="shared" si="0"/>
        <v>582324</v>
      </c>
      <c r="D24" s="47">
        <f>'85-73'!C28</f>
        <v>474197</v>
      </c>
      <c r="E24" s="47">
        <f>'85-73'!C10</f>
        <v>108127</v>
      </c>
    </row>
    <row r="25" spans="1:5" ht="19.5" customHeight="1">
      <c r="A25" s="53"/>
      <c r="B25" s="132" t="s">
        <v>39</v>
      </c>
      <c r="C25" s="133">
        <f t="shared" si="0"/>
        <v>0</v>
      </c>
      <c r="D25" s="48"/>
      <c r="E25" s="48"/>
    </row>
    <row r="26" spans="1:5" s="85" customFormat="1" ht="19.5" customHeight="1">
      <c r="A26" s="267">
        <v>1</v>
      </c>
      <c r="B26" s="134" t="s">
        <v>32</v>
      </c>
      <c r="C26" s="135">
        <f t="shared" si="0"/>
        <v>249819</v>
      </c>
      <c r="D26" s="50">
        <v>249819</v>
      </c>
      <c r="E26" s="50">
        <v>0</v>
      </c>
    </row>
    <row r="27" spans="1:5" ht="19.5" customHeight="1">
      <c r="A27" s="53">
        <v>2</v>
      </c>
      <c r="B27" s="134" t="s">
        <v>33</v>
      </c>
      <c r="C27" s="133">
        <f t="shared" si="0"/>
        <v>0</v>
      </c>
      <c r="D27" s="48">
        <v>0</v>
      </c>
      <c r="E27" s="48">
        <v>0</v>
      </c>
    </row>
    <row r="28" spans="1:5" ht="19.5" customHeight="1">
      <c r="A28" s="6" t="s">
        <v>40</v>
      </c>
      <c r="B28" s="131" t="s">
        <v>41</v>
      </c>
      <c r="C28" s="130">
        <f t="shared" si="0"/>
        <v>18000</v>
      </c>
      <c r="D28" s="47">
        <v>15775</v>
      </c>
      <c r="E28" s="47">
        <v>2225</v>
      </c>
    </row>
    <row r="29" spans="1:5" ht="19.5" customHeight="1">
      <c r="A29" s="6" t="s">
        <v>4</v>
      </c>
      <c r="B29" s="131" t="s">
        <v>43</v>
      </c>
      <c r="C29" s="132"/>
      <c r="D29" s="48"/>
      <c r="E29" s="48"/>
    </row>
    <row r="30" spans="1:5" ht="19.5" customHeight="1">
      <c r="A30" s="6" t="s">
        <v>5</v>
      </c>
      <c r="B30" s="131" t="s">
        <v>44</v>
      </c>
      <c r="C30" s="132"/>
      <c r="D30" s="48"/>
      <c r="E30" s="48"/>
    </row>
    <row r="31" spans="1:5" ht="20.25" customHeight="1">
      <c r="A31" s="6"/>
      <c r="B31" s="132" t="s">
        <v>45</v>
      </c>
      <c r="C31" s="132"/>
      <c r="D31" s="48"/>
      <c r="E31" s="48"/>
    </row>
    <row r="32" spans="1:5" ht="19.5" customHeight="1">
      <c r="A32" s="6" t="s">
        <v>23</v>
      </c>
      <c r="B32" s="131" t="s">
        <v>46</v>
      </c>
      <c r="C32" s="132"/>
      <c r="D32" s="132"/>
      <c r="E32" s="48"/>
    </row>
    <row r="33" spans="1:5" ht="21.75" customHeight="1">
      <c r="A33" s="6"/>
      <c r="B33" s="132" t="s">
        <v>47</v>
      </c>
      <c r="C33" s="132"/>
      <c r="D33" s="132"/>
      <c r="E33" s="48"/>
    </row>
    <row r="34" spans="1:5" ht="19.5" customHeight="1">
      <c r="A34" s="6" t="s">
        <v>48</v>
      </c>
      <c r="B34" s="21" t="s">
        <v>49</v>
      </c>
      <c r="C34" s="132"/>
      <c r="D34" s="132"/>
      <c r="E34" s="48"/>
    </row>
    <row r="35" spans="1:5" ht="19.5" customHeight="1">
      <c r="A35" s="22" t="s">
        <v>176</v>
      </c>
      <c r="B35" s="21" t="s">
        <v>243</v>
      </c>
      <c r="C35" s="137">
        <f>D35+E35</f>
        <v>3335</v>
      </c>
      <c r="D35" s="51"/>
      <c r="E35" s="51">
        <v>3335</v>
      </c>
    </row>
    <row r="36" spans="1:5" ht="34.5" customHeight="1">
      <c r="A36" s="22" t="s">
        <v>295</v>
      </c>
      <c r="B36" s="26" t="s">
        <v>289</v>
      </c>
      <c r="C36" s="137">
        <f>D36+E36</f>
        <v>18000</v>
      </c>
      <c r="D36" s="137">
        <v>18000</v>
      </c>
      <c r="E36" s="138"/>
    </row>
  </sheetData>
  <sheetProtection/>
  <mergeCells count="11">
    <mergeCell ref="D8:E8"/>
    <mergeCell ref="D9:D10"/>
    <mergeCell ref="E9:E10"/>
    <mergeCell ref="A4:E4"/>
    <mergeCell ref="A5:E5"/>
    <mergeCell ref="D7:E7"/>
    <mergeCell ref="D1:E1"/>
    <mergeCell ref="A6:E6"/>
    <mergeCell ref="A8:A10"/>
    <mergeCell ref="B8:B10"/>
    <mergeCell ref="C8:C10"/>
  </mergeCells>
  <printOptions/>
  <pageMargins left="0.84" right="0.63" top="0.54" bottom="0.34" header="0.5" footer="0.27"/>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C47"/>
  <sheetViews>
    <sheetView zoomScale="140" zoomScaleNormal="140" zoomScalePageLayoutView="0" workbookViewId="0" topLeftCell="A1">
      <selection activeCell="D1" sqref="D1:CW16384"/>
    </sheetView>
  </sheetViews>
  <sheetFormatPr defaultColWidth="8.8515625" defaultRowHeight="12.75"/>
  <cols>
    <col min="1" max="1" width="8.00390625" style="56" customWidth="1"/>
    <col min="2" max="2" width="59.57421875" style="56" customWidth="1"/>
    <col min="3" max="3" width="21.28125" style="56" customWidth="1"/>
    <col min="4" max="16384" width="8.8515625" style="56" customWidth="1"/>
  </cols>
  <sheetData>
    <row r="1" spans="1:3" ht="17.25" customHeight="1">
      <c r="A1" s="89" t="s">
        <v>331</v>
      </c>
      <c r="B1" s="89"/>
      <c r="C1" s="90" t="s">
        <v>120</v>
      </c>
    </row>
    <row r="2" spans="1:3" ht="16.5" customHeight="1">
      <c r="A2" s="91" t="s">
        <v>332</v>
      </c>
      <c r="B2" s="91"/>
      <c r="C2" s="90"/>
    </row>
    <row r="3" ht="9" customHeight="1">
      <c r="A3" s="92"/>
    </row>
    <row r="4" spans="1:3" ht="38.25" customHeight="1">
      <c r="A4" s="208" t="s">
        <v>409</v>
      </c>
      <c r="B4" s="209"/>
      <c r="C4" s="209"/>
    </row>
    <row r="5" spans="1:3" ht="17.25" customHeight="1">
      <c r="A5" s="220" t="s">
        <v>99</v>
      </c>
      <c r="B5" s="220"/>
      <c r="C5" s="220"/>
    </row>
    <row r="6" spans="1:3" ht="15.75">
      <c r="A6" s="220" t="s">
        <v>403</v>
      </c>
      <c r="B6" s="220"/>
      <c r="C6" s="220"/>
    </row>
    <row r="7" spans="1:3" ht="13.5" customHeight="1">
      <c r="A7" s="93"/>
      <c r="C7" s="93" t="s">
        <v>0</v>
      </c>
    </row>
    <row r="8" spans="1:3" ht="17.25" customHeight="1">
      <c r="A8" s="6" t="s">
        <v>1</v>
      </c>
      <c r="B8" s="6" t="s">
        <v>2</v>
      </c>
      <c r="C8" s="6" t="s">
        <v>129</v>
      </c>
    </row>
    <row r="9" spans="1:3" ht="18.75" customHeight="1">
      <c r="A9" s="11"/>
      <c r="B9" s="23" t="s">
        <v>294</v>
      </c>
      <c r="C9" s="87">
        <f>C10+C11+C45+C46+C47</f>
        <v>917783</v>
      </c>
    </row>
    <row r="10" spans="1:3" ht="18" customHeight="1">
      <c r="A10" s="11" t="s">
        <v>3</v>
      </c>
      <c r="B10" s="23" t="s">
        <v>50</v>
      </c>
      <c r="C10" s="27">
        <v>108127</v>
      </c>
    </row>
    <row r="11" spans="1:3" ht="15" customHeight="1">
      <c r="A11" s="11" t="s">
        <v>4</v>
      </c>
      <c r="B11" s="23" t="s">
        <v>298</v>
      </c>
      <c r="C11" s="87">
        <f>C13+C28+C43+C44</f>
        <v>788321</v>
      </c>
    </row>
    <row r="12" spans="1:3" ht="15" customHeight="1">
      <c r="A12" s="19"/>
      <c r="B12" s="94" t="s">
        <v>39</v>
      </c>
      <c r="C12" s="28"/>
    </row>
    <row r="13" spans="1:3" ht="15" customHeight="1">
      <c r="A13" s="11" t="s">
        <v>5</v>
      </c>
      <c r="B13" s="95" t="s">
        <v>28</v>
      </c>
      <c r="C13" s="27">
        <f>C14+C27</f>
        <v>296124</v>
      </c>
    </row>
    <row r="14" spans="1:3" ht="15" customHeight="1">
      <c r="A14" s="11">
        <v>1</v>
      </c>
      <c r="B14" s="95" t="s">
        <v>29</v>
      </c>
      <c r="C14" s="27">
        <f>SUM(C16:C26)</f>
        <v>194544</v>
      </c>
    </row>
    <row r="15" spans="1:3" ht="15" customHeight="1">
      <c r="A15" s="19"/>
      <c r="B15" s="96" t="s">
        <v>39</v>
      </c>
      <c r="C15" s="28"/>
    </row>
    <row r="16" spans="1:3" ht="15" customHeight="1">
      <c r="A16" s="19" t="s">
        <v>51</v>
      </c>
      <c r="B16" s="94" t="s">
        <v>32</v>
      </c>
      <c r="C16" s="28">
        <v>32850</v>
      </c>
    </row>
    <row r="17" spans="1:3" ht="15" customHeight="1">
      <c r="A17" s="19" t="s">
        <v>52</v>
      </c>
      <c r="B17" s="94" t="s">
        <v>33</v>
      </c>
      <c r="C17" s="28">
        <v>0</v>
      </c>
    </row>
    <row r="18" spans="1:3" ht="15" customHeight="1">
      <c r="A18" s="19" t="s">
        <v>53</v>
      </c>
      <c r="B18" s="94" t="s">
        <v>54</v>
      </c>
      <c r="C18" s="28">
        <v>0</v>
      </c>
    </row>
    <row r="19" spans="1:3" ht="15" customHeight="1">
      <c r="A19" s="19" t="s">
        <v>55</v>
      </c>
      <c r="B19" s="94" t="s">
        <v>56</v>
      </c>
      <c r="C19" s="28">
        <v>11200</v>
      </c>
    </row>
    <row r="20" spans="1:3" ht="15" customHeight="1">
      <c r="A20" s="19" t="s">
        <v>57</v>
      </c>
      <c r="B20" s="94" t="s">
        <v>58</v>
      </c>
      <c r="C20" s="28">
        <v>0</v>
      </c>
    </row>
    <row r="21" spans="1:3" ht="15" customHeight="1">
      <c r="A21" s="19" t="s">
        <v>59</v>
      </c>
      <c r="B21" s="94" t="s">
        <v>60</v>
      </c>
      <c r="C21" s="28">
        <v>0</v>
      </c>
    </row>
    <row r="22" spans="1:3" ht="15" customHeight="1">
      <c r="A22" s="19" t="s">
        <v>61</v>
      </c>
      <c r="B22" s="94" t="s">
        <v>62</v>
      </c>
      <c r="C22" s="28">
        <v>0</v>
      </c>
    </row>
    <row r="23" spans="1:3" ht="15" customHeight="1">
      <c r="A23" s="19" t="s">
        <v>63</v>
      </c>
      <c r="B23" s="94" t="s">
        <v>64</v>
      </c>
      <c r="C23" s="28">
        <v>135200</v>
      </c>
    </row>
    <row r="24" spans="1:3" ht="15" customHeight="1">
      <c r="A24" s="19" t="s">
        <v>65</v>
      </c>
      <c r="B24" s="94" t="s">
        <v>66</v>
      </c>
      <c r="C24" s="28">
        <v>5894</v>
      </c>
    </row>
    <row r="25" spans="1:3" ht="15" customHeight="1">
      <c r="A25" s="19" t="s">
        <v>67</v>
      </c>
      <c r="B25" s="94" t="s">
        <v>68</v>
      </c>
      <c r="C25" s="28">
        <v>0</v>
      </c>
    </row>
    <row r="26" spans="1:3" ht="15" customHeight="1">
      <c r="A26" s="19" t="s">
        <v>155</v>
      </c>
      <c r="B26" s="94" t="s">
        <v>156</v>
      </c>
      <c r="C26" s="28">
        <v>9400</v>
      </c>
    </row>
    <row r="27" spans="1:3" ht="15" customHeight="1">
      <c r="A27" s="11">
        <v>2</v>
      </c>
      <c r="B27" s="95" t="s">
        <v>37</v>
      </c>
      <c r="C27" s="27">
        <v>101580</v>
      </c>
    </row>
    <row r="28" spans="1:3" ht="15" customHeight="1">
      <c r="A28" s="11" t="s">
        <v>23</v>
      </c>
      <c r="B28" s="95" t="s">
        <v>38</v>
      </c>
      <c r="C28" s="27">
        <f>SUM(C30:C42)-1</f>
        <v>474197</v>
      </c>
    </row>
    <row r="29" spans="1:3" ht="13.5" customHeight="1">
      <c r="A29" s="19"/>
      <c r="B29" s="96" t="s">
        <v>39</v>
      </c>
      <c r="C29" s="28"/>
    </row>
    <row r="30" spans="1:3" ht="15" customHeight="1">
      <c r="A30" s="19">
        <v>1</v>
      </c>
      <c r="B30" s="94" t="s">
        <v>32</v>
      </c>
      <c r="C30" s="28">
        <v>249819</v>
      </c>
    </row>
    <row r="31" spans="1:3" ht="15" customHeight="1">
      <c r="A31" s="19">
        <v>2</v>
      </c>
      <c r="B31" s="94" t="s">
        <v>33</v>
      </c>
      <c r="C31" s="28">
        <v>0</v>
      </c>
    </row>
    <row r="32" spans="1:3" ht="15" customHeight="1">
      <c r="A32" s="19">
        <v>3</v>
      </c>
      <c r="B32" s="94" t="s">
        <v>54</v>
      </c>
      <c r="C32" s="28">
        <v>5000</v>
      </c>
    </row>
    <row r="33" spans="1:3" ht="15" customHeight="1">
      <c r="A33" s="19">
        <v>4</v>
      </c>
      <c r="B33" s="94" t="s">
        <v>56</v>
      </c>
      <c r="C33" s="28">
        <v>4318</v>
      </c>
    </row>
    <row r="34" spans="1:3" ht="15" customHeight="1">
      <c r="A34" s="19">
        <v>5</v>
      </c>
      <c r="B34" s="94" t="s">
        <v>58</v>
      </c>
      <c r="C34" s="28">
        <v>1322</v>
      </c>
    </row>
    <row r="35" spans="1:3" ht="15" customHeight="1">
      <c r="A35" s="19">
        <v>6</v>
      </c>
      <c r="B35" s="94" t="s">
        <v>60</v>
      </c>
      <c r="C35" s="28">
        <v>1015</v>
      </c>
    </row>
    <row r="36" spans="1:3" ht="15" customHeight="1">
      <c r="A36" s="19">
        <v>7</v>
      </c>
      <c r="B36" s="94" t="s">
        <v>62</v>
      </c>
      <c r="C36" s="28">
        <v>33568</v>
      </c>
    </row>
    <row r="37" spans="1:3" ht="15" customHeight="1">
      <c r="A37" s="19">
        <v>8</v>
      </c>
      <c r="B37" s="94" t="s">
        <v>64</v>
      </c>
      <c r="C37" s="28">
        <v>46377</v>
      </c>
    </row>
    <row r="38" spans="1:3" ht="15" customHeight="1">
      <c r="A38" s="19">
        <v>9</v>
      </c>
      <c r="B38" s="94" t="s">
        <v>66</v>
      </c>
      <c r="C38" s="28">
        <v>49817</v>
      </c>
    </row>
    <row r="39" spans="1:3" ht="15" customHeight="1">
      <c r="A39" s="19">
        <v>10</v>
      </c>
      <c r="B39" s="94" t="s">
        <v>68</v>
      </c>
      <c r="C39" s="28">
        <v>43672</v>
      </c>
    </row>
    <row r="40" spans="1:3" ht="15" customHeight="1">
      <c r="A40" s="19">
        <v>11</v>
      </c>
      <c r="B40" s="94" t="s">
        <v>156</v>
      </c>
      <c r="C40" s="28">
        <v>10591</v>
      </c>
    </row>
    <row r="41" spans="1:3" ht="15" customHeight="1">
      <c r="A41" s="19">
        <v>12</v>
      </c>
      <c r="B41" s="94" t="s">
        <v>231</v>
      </c>
      <c r="C41" s="28">
        <v>11082</v>
      </c>
    </row>
    <row r="42" spans="1:3" ht="15" customHeight="1">
      <c r="A42" s="19">
        <v>13</v>
      </c>
      <c r="B42" s="94" t="s">
        <v>232</v>
      </c>
      <c r="C42" s="28">
        <v>17617</v>
      </c>
    </row>
    <row r="43" spans="1:3" ht="15" customHeight="1">
      <c r="A43" s="11" t="s">
        <v>40</v>
      </c>
      <c r="B43" s="95" t="s">
        <v>69</v>
      </c>
      <c r="C43" s="27">
        <v>18000</v>
      </c>
    </row>
    <row r="44" spans="1:3" ht="15" customHeight="1">
      <c r="A44" s="11" t="s">
        <v>42</v>
      </c>
      <c r="B44" s="95" t="s">
        <v>70</v>
      </c>
      <c r="C44" s="27">
        <v>0</v>
      </c>
    </row>
    <row r="45" spans="1:3" ht="15" customHeight="1">
      <c r="A45" s="97" t="s">
        <v>48</v>
      </c>
      <c r="B45" s="98" t="s">
        <v>49</v>
      </c>
      <c r="C45" s="28"/>
    </row>
    <row r="46" spans="1:3" s="101" customFormat="1" ht="15" customHeight="1">
      <c r="A46" s="99" t="s">
        <v>176</v>
      </c>
      <c r="B46" s="100" t="s">
        <v>243</v>
      </c>
      <c r="C46" s="87">
        <v>3335</v>
      </c>
    </row>
    <row r="47" spans="1:3" ht="30.75" customHeight="1">
      <c r="A47" s="99" t="s">
        <v>295</v>
      </c>
      <c r="B47" s="88" t="s">
        <v>289</v>
      </c>
      <c r="C47" s="27">
        <v>18000</v>
      </c>
    </row>
  </sheetData>
  <sheetProtection/>
  <mergeCells count="3">
    <mergeCell ref="A4:C4"/>
    <mergeCell ref="A5:C5"/>
    <mergeCell ref="A6:C6"/>
  </mergeCells>
  <printOptions/>
  <pageMargins left="0.7086614173228347" right="0.7480314960629921" top="0.3937007874015748" bottom="0.35433070866141736" header="0.5118110236220472" footer="0.2755905511811024"/>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L31"/>
  <sheetViews>
    <sheetView zoomScale="130" zoomScaleNormal="130" zoomScalePageLayoutView="0" workbookViewId="0" topLeftCell="A1">
      <selection activeCell="F27" sqref="F27"/>
    </sheetView>
  </sheetViews>
  <sheetFormatPr defaultColWidth="8.8515625" defaultRowHeight="12.75"/>
  <cols>
    <col min="1" max="1" width="5.28125" style="106" customWidth="1"/>
    <col min="2" max="2" width="47.7109375" style="106" customWidth="1"/>
    <col min="3" max="3" width="11.140625" style="106" customWidth="1"/>
    <col min="4" max="4" width="11.00390625" style="106" customWidth="1"/>
    <col min="5" max="5" width="11.421875" style="106" customWidth="1"/>
    <col min="6" max="6" width="9.57421875" style="106" customWidth="1"/>
    <col min="7" max="7" width="8.57421875" style="106" customWidth="1"/>
    <col min="8" max="8" width="7.28125" style="106" customWidth="1"/>
    <col min="9" max="9" width="7.7109375" style="106" customWidth="1"/>
    <col min="10" max="10" width="6.8515625" style="106" customWidth="1"/>
    <col min="11" max="11" width="8.28125" style="106" customWidth="1"/>
    <col min="12" max="12" width="10.421875" style="106" customWidth="1"/>
    <col min="13" max="16384" width="8.8515625" style="106" customWidth="1"/>
  </cols>
  <sheetData>
    <row r="1" spans="1:12" ht="16.5" customHeight="1">
      <c r="A1" s="40" t="s">
        <v>331</v>
      </c>
      <c r="B1" s="40"/>
      <c r="J1" s="224" t="s">
        <v>121</v>
      </c>
      <c r="K1" s="224"/>
      <c r="L1" s="224"/>
    </row>
    <row r="2" spans="1:2" ht="17.25" customHeight="1">
      <c r="A2" s="43" t="s">
        <v>332</v>
      </c>
      <c r="B2" s="43"/>
    </row>
    <row r="3" spans="1:2" ht="9.75" customHeight="1">
      <c r="A3" s="52"/>
      <c r="B3" s="42"/>
    </row>
    <row r="4" spans="1:12" ht="22.5" customHeight="1">
      <c r="A4" s="229" t="s">
        <v>410</v>
      </c>
      <c r="B4" s="229"/>
      <c r="C4" s="229"/>
      <c r="D4" s="229"/>
      <c r="E4" s="229"/>
      <c r="F4" s="229"/>
      <c r="G4" s="229"/>
      <c r="H4" s="229"/>
      <c r="I4" s="229"/>
      <c r="J4" s="229"/>
      <c r="K4" s="229"/>
      <c r="L4" s="229"/>
    </row>
    <row r="5" spans="1:12" ht="18.75">
      <c r="A5" s="228" t="s">
        <v>99</v>
      </c>
      <c r="B5" s="228"/>
      <c r="C5" s="228"/>
      <c r="D5" s="228"/>
      <c r="E5" s="228"/>
      <c r="F5" s="228"/>
      <c r="G5" s="228"/>
      <c r="H5" s="228"/>
      <c r="I5" s="228"/>
      <c r="J5" s="228"/>
      <c r="K5" s="228"/>
      <c r="L5" s="228"/>
    </row>
    <row r="6" spans="1:12" ht="21" customHeight="1">
      <c r="A6" s="228" t="s">
        <v>403</v>
      </c>
      <c r="B6" s="228"/>
      <c r="C6" s="228"/>
      <c r="D6" s="228"/>
      <c r="E6" s="228"/>
      <c r="F6" s="228"/>
      <c r="G6" s="228"/>
      <c r="H6" s="228"/>
      <c r="I6" s="228"/>
      <c r="J6" s="228"/>
      <c r="K6" s="228"/>
      <c r="L6" s="228"/>
    </row>
    <row r="7" ht="18" customHeight="1">
      <c r="L7" s="107" t="s">
        <v>0</v>
      </c>
    </row>
    <row r="8" spans="1:12" ht="27" customHeight="1">
      <c r="A8" s="221" t="s">
        <v>1</v>
      </c>
      <c r="B8" s="221" t="s">
        <v>71</v>
      </c>
      <c r="C8" s="221" t="s">
        <v>72</v>
      </c>
      <c r="D8" s="221" t="s">
        <v>73</v>
      </c>
      <c r="E8" s="221" t="s">
        <v>74</v>
      </c>
      <c r="F8" s="221" t="s">
        <v>75</v>
      </c>
      <c r="G8" s="221" t="s">
        <v>76</v>
      </c>
      <c r="H8" s="225" t="s">
        <v>77</v>
      </c>
      <c r="I8" s="226"/>
      <c r="J8" s="227"/>
      <c r="K8" s="223" t="s">
        <v>78</v>
      </c>
      <c r="L8" s="223" t="s">
        <v>230</v>
      </c>
    </row>
    <row r="9" spans="1:12" ht="83.25" customHeight="1">
      <c r="A9" s="222"/>
      <c r="B9" s="222"/>
      <c r="C9" s="222"/>
      <c r="D9" s="222"/>
      <c r="E9" s="222"/>
      <c r="F9" s="222"/>
      <c r="G9" s="222"/>
      <c r="H9" s="8" t="s">
        <v>79</v>
      </c>
      <c r="I9" s="8" t="s">
        <v>80</v>
      </c>
      <c r="J9" s="8" t="s">
        <v>81</v>
      </c>
      <c r="K9" s="223"/>
      <c r="L9" s="223"/>
    </row>
    <row r="10" spans="1:12" ht="20.25" customHeight="1">
      <c r="A10" s="30" t="s">
        <v>3</v>
      </c>
      <c r="B10" s="30" t="s">
        <v>4</v>
      </c>
      <c r="C10" s="30">
        <v>1</v>
      </c>
      <c r="D10" s="30">
        <v>2</v>
      </c>
      <c r="E10" s="30">
        <v>3</v>
      </c>
      <c r="F10" s="30">
        <v>4</v>
      </c>
      <c r="G10" s="30">
        <v>5</v>
      </c>
      <c r="H10" s="30">
        <v>6</v>
      </c>
      <c r="I10" s="30">
        <v>7</v>
      </c>
      <c r="J10" s="30">
        <v>8</v>
      </c>
      <c r="K10" s="30">
        <v>9</v>
      </c>
      <c r="L10" s="30">
        <v>10</v>
      </c>
    </row>
    <row r="11" spans="1:12" ht="15" customHeight="1">
      <c r="A11" s="108"/>
      <c r="B11" s="108" t="s">
        <v>79</v>
      </c>
      <c r="C11" s="102">
        <f>SUM(D11:L11)</f>
        <v>786097</v>
      </c>
      <c r="D11" s="102">
        <f>D12+D26+D27+D28+D29+D30</f>
        <v>296124</v>
      </c>
      <c r="E11" s="102">
        <f aca="true" t="shared" si="0" ref="E11:L11">E12+E26+E27+E28+E29+E30</f>
        <v>474198</v>
      </c>
      <c r="F11" s="102">
        <f t="shared" si="0"/>
        <v>15775</v>
      </c>
      <c r="G11" s="102">
        <f t="shared" si="0"/>
        <v>0</v>
      </c>
      <c r="H11" s="102">
        <f t="shared" si="0"/>
        <v>0</v>
      </c>
      <c r="I11" s="102">
        <f t="shared" si="0"/>
        <v>0</v>
      </c>
      <c r="J11" s="102">
        <f t="shared" si="0"/>
        <v>0</v>
      </c>
      <c r="K11" s="102">
        <f t="shared" si="0"/>
        <v>0</v>
      </c>
      <c r="L11" s="102">
        <f t="shared" si="0"/>
        <v>0</v>
      </c>
    </row>
    <row r="12" spans="1:12" s="110" customFormat="1" ht="18" customHeight="1">
      <c r="A12" s="108" t="s">
        <v>5</v>
      </c>
      <c r="B12" s="109" t="s">
        <v>82</v>
      </c>
      <c r="C12" s="102">
        <f>SUM(D12:L12)</f>
        <v>770322</v>
      </c>
      <c r="D12" s="102">
        <f aca="true" t="shared" si="1" ref="D12:L12">SUM(D13:D25)</f>
        <v>296124</v>
      </c>
      <c r="E12" s="102">
        <f t="shared" si="1"/>
        <v>474198</v>
      </c>
      <c r="F12" s="102">
        <f t="shared" si="1"/>
        <v>0</v>
      </c>
      <c r="G12" s="102">
        <f t="shared" si="1"/>
        <v>0</v>
      </c>
      <c r="H12" s="102">
        <f t="shared" si="1"/>
        <v>0</v>
      </c>
      <c r="I12" s="102">
        <f t="shared" si="1"/>
        <v>0</v>
      </c>
      <c r="J12" s="102">
        <f t="shared" si="1"/>
        <v>0</v>
      </c>
      <c r="K12" s="102">
        <f t="shared" si="1"/>
        <v>0</v>
      </c>
      <c r="L12" s="102">
        <f t="shared" si="1"/>
        <v>0</v>
      </c>
    </row>
    <row r="13" spans="1:12" ht="15">
      <c r="A13" s="30">
        <v>1</v>
      </c>
      <c r="B13" s="111" t="s">
        <v>157</v>
      </c>
      <c r="C13" s="31">
        <f>SUM(D13:L13)</f>
        <v>181577</v>
      </c>
      <c r="D13" s="31">
        <f>'85-73'!C23</f>
        <v>135200</v>
      </c>
      <c r="E13" s="103">
        <f>'85-73'!C37</f>
        <v>46377</v>
      </c>
      <c r="F13" s="102"/>
      <c r="G13" s="102"/>
      <c r="H13" s="102"/>
      <c r="I13" s="102"/>
      <c r="J13" s="102"/>
      <c r="K13" s="102"/>
      <c r="L13" s="31"/>
    </row>
    <row r="14" spans="1:12" ht="15" customHeight="1">
      <c r="A14" s="30">
        <v>2</v>
      </c>
      <c r="B14" s="94" t="s">
        <v>56</v>
      </c>
      <c r="C14" s="31">
        <f aca="true" t="shared" si="2" ref="C14:C30">SUM(D14:L14)</f>
        <v>15518</v>
      </c>
      <c r="D14" s="31">
        <f>'85-73'!C19</f>
        <v>11200</v>
      </c>
      <c r="E14" s="103">
        <f>'85-73'!C33</f>
        <v>4318</v>
      </c>
      <c r="F14" s="102"/>
      <c r="G14" s="102"/>
      <c r="H14" s="102"/>
      <c r="I14" s="102"/>
      <c r="J14" s="102"/>
      <c r="K14" s="102"/>
      <c r="L14" s="31"/>
    </row>
    <row r="15" spans="1:12" ht="15">
      <c r="A15" s="30">
        <v>3</v>
      </c>
      <c r="B15" s="94" t="s">
        <v>60</v>
      </c>
      <c r="C15" s="31">
        <f t="shared" si="2"/>
        <v>1015</v>
      </c>
      <c r="D15" s="31">
        <f>'85-73'!C21</f>
        <v>0</v>
      </c>
      <c r="E15" s="103">
        <f>'85-73'!C35</f>
        <v>1015</v>
      </c>
      <c r="F15" s="102"/>
      <c r="G15" s="102"/>
      <c r="H15" s="102"/>
      <c r="I15" s="102"/>
      <c r="J15" s="102"/>
      <c r="K15" s="102"/>
      <c r="L15" s="31"/>
    </row>
    <row r="16" spans="1:12" ht="12" customHeight="1">
      <c r="A16" s="30">
        <v>4</v>
      </c>
      <c r="B16" s="94" t="s">
        <v>62</v>
      </c>
      <c r="C16" s="31">
        <f t="shared" si="2"/>
        <v>33568</v>
      </c>
      <c r="D16" s="31">
        <f>'85-73'!C22</f>
        <v>0</v>
      </c>
      <c r="E16" s="103">
        <f>'85-73'!C36</f>
        <v>33568</v>
      </c>
      <c r="F16" s="102"/>
      <c r="G16" s="102"/>
      <c r="H16" s="102"/>
      <c r="I16" s="102"/>
      <c r="J16" s="102"/>
      <c r="K16" s="102"/>
      <c r="L16" s="31"/>
    </row>
    <row r="17" spans="1:12" ht="15">
      <c r="A17" s="30">
        <v>5</v>
      </c>
      <c r="B17" s="111" t="s">
        <v>158</v>
      </c>
      <c r="C17" s="31">
        <f t="shared" si="2"/>
        <v>1322</v>
      </c>
      <c r="D17" s="31">
        <f>'85-73'!C20</f>
        <v>0</v>
      </c>
      <c r="E17" s="103">
        <f>'85-73'!C34</f>
        <v>1322</v>
      </c>
      <c r="F17" s="102"/>
      <c r="G17" s="102"/>
      <c r="H17" s="102"/>
      <c r="I17" s="102"/>
      <c r="J17" s="102"/>
      <c r="K17" s="102"/>
      <c r="L17" s="31"/>
    </row>
    <row r="18" spans="1:12" ht="15">
      <c r="A18" s="30">
        <v>6</v>
      </c>
      <c r="B18" s="111" t="s">
        <v>159</v>
      </c>
      <c r="C18" s="31">
        <f t="shared" si="2"/>
        <v>282669</v>
      </c>
      <c r="D18" s="31">
        <f>'85-73'!C16</f>
        <v>32850</v>
      </c>
      <c r="E18" s="103">
        <f>'85-73'!C30</f>
        <v>249819</v>
      </c>
      <c r="F18" s="102"/>
      <c r="G18" s="102"/>
      <c r="H18" s="102"/>
      <c r="I18" s="102"/>
      <c r="J18" s="102"/>
      <c r="K18" s="102"/>
      <c r="L18" s="31"/>
    </row>
    <row r="19" spans="1:12" ht="15">
      <c r="A19" s="30">
        <v>7</v>
      </c>
      <c r="B19" s="111" t="s">
        <v>160</v>
      </c>
      <c r="C19" s="31">
        <f t="shared" si="2"/>
        <v>5000</v>
      </c>
      <c r="D19" s="31">
        <f>'85-73'!C18</f>
        <v>0</v>
      </c>
      <c r="E19" s="103">
        <f>'85-73'!C32</f>
        <v>5000</v>
      </c>
      <c r="F19" s="102"/>
      <c r="G19" s="102"/>
      <c r="H19" s="102"/>
      <c r="I19" s="102"/>
      <c r="J19" s="102"/>
      <c r="K19" s="102"/>
      <c r="L19" s="31"/>
    </row>
    <row r="20" spans="1:12" ht="15">
      <c r="A20" s="30">
        <v>8</v>
      </c>
      <c r="B20" s="111" t="s">
        <v>161</v>
      </c>
      <c r="C20" s="31">
        <f t="shared" si="2"/>
        <v>55711</v>
      </c>
      <c r="D20" s="31">
        <f>'85-73'!C24</f>
        <v>5894</v>
      </c>
      <c r="E20" s="103">
        <f>'85-73'!C38</f>
        <v>49817</v>
      </c>
      <c r="F20" s="102"/>
      <c r="G20" s="102"/>
      <c r="H20" s="102"/>
      <c r="I20" s="102"/>
      <c r="J20" s="102"/>
      <c r="K20" s="102"/>
      <c r="L20" s="31"/>
    </row>
    <row r="21" spans="1:12" ht="15">
      <c r="A21" s="30">
        <v>9</v>
      </c>
      <c r="B21" s="111" t="s">
        <v>162</v>
      </c>
      <c r="C21" s="31">
        <f t="shared" si="2"/>
        <v>43672</v>
      </c>
      <c r="D21" s="31">
        <f>'85-73'!C25</f>
        <v>0</v>
      </c>
      <c r="E21" s="103">
        <f>'85-73'!C39</f>
        <v>43672</v>
      </c>
      <c r="F21" s="102"/>
      <c r="G21" s="102"/>
      <c r="H21" s="102"/>
      <c r="I21" s="102"/>
      <c r="J21" s="102"/>
      <c r="K21" s="102"/>
      <c r="L21" s="31"/>
    </row>
    <row r="22" spans="1:12" ht="15">
      <c r="A22" s="30">
        <v>10</v>
      </c>
      <c r="B22" s="111" t="s">
        <v>244</v>
      </c>
      <c r="C22" s="31">
        <f t="shared" si="2"/>
        <v>19991</v>
      </c>
      <c r="D22" s="31">
        <f>'85-73'!C26</f>
        <v>9400</v>
      </c>
      <c r="E22" s="103">
        <f>'85-73'!C40</f>
        <v>10591</v>
      </c>
      <c r="F22" s="102"/>
      <c r="G22" s="102"/>
      <c r="H22" s="102"/>
      <c r="I22" s="102"/>
      <c r="J22" s="102"/>
      <c r="K22" s="102"/>
      <c r="L22" s="31"/>
    </row>
    <row r="23" spans="1:12" ht="15">
      <c r="A23" s="30">
        <v>11</v>
      </c>
      <c r="B23" s="111" t="s">
        <v>165</v>
      </c>
      <c r="C23" s="31">
        <f t="shared" si="2"/>
        <v>11082</v>
      </c>
      <c r="D23" s="31"/>
      <c r="E23" s="103">
        <f>'85-73'!C41</f>
        <v>11082</v>
      </c>
      <c r="F23" s="102"/>
      <c r="G23" s="102"/>
      <c r="H23" s="102"/>
      <c r="I23" s="102"/>
      <c r="J23" s="102"/>
      <c r="K23" s="102"/>
      <c r="L23" s="31"/>
    </row>
    <row r="24" spans="1:12" ht="15">
      <c r="A24" s="30">
        <v>12</v>
      </c>
      <c r="B24" s="111" t="s">
        <v>178</v>
      </c>
      <c r="C24" s="31">
        <f t="shared" si="2"/>
        <v>17617</v>
      </c>
      <c r="D24" s="31">
        <v>0</v>
      </c>
      <c r="E24" s="103">
        <f>'85-73'!C42</f>
        <v>17617</v>
      </c>
      <c r="F24" s="102"/>
      <c r="G24" s="102"/>
      <c r="H24" s="102"/>
      <c r="I24" s="102"/>
      <c r="J24" s="102"/>
      <c r="K24" s="102"/>
      <c r="L24" s="31"/>
    </row>
    <row r="25" spans="1:12" s="110" customFormat="1" ht="18" customHeight="1">
      <c r="A25" s="30">
        <v>13</v>
      </c>
      <c r="B25" s="111" t="s">
        <v>37</v>
      </c>
      <c r="C25" s="31">
        <f t="shared" si="2"/>
        <v>101580</v>
      </c>
      <c r="D25" s="31">
        <f>'85-73'!C27</f>
        <v>101580</v>
      </c>
      <c r="E25" s="102"/>
      <c r="F25" s="104"/>
      <c r="G25" s="102"/>
      <c r="H25" s="102"/>
      <c r="I25" s="102"/>
      <c r="J25" s="102"/>
      <c r="K25" s="102"/>
      <c r="L25" s="102"/>
    </row>
    <row r="26" spans="1:12" s="110" customFormat="1" ht="18.75" customHeight="1">
      <c r="A26" s="108" t="s">
        <v>23</v>
      </c>
      <c r="B26" s="109" t="s">
        <v>75</v>
      </c>
      <c r="C26" s="102">
        <f t="shared" si="2"/>
        <v>15775</v>
      </c>
      <c r="D26" s="102"/>
      <c r="E26" s="102"/>
      <c r="F26" s="31">
        <v>15775</v>
      </c>
      <c r="G26" s="105"/>
      <c r="H26" s="102"/>
      <c r="I26" s="102"/>
      <c r="J26" s="102"/>
      <c r="K26" s="102"/>
      <c r="L26" s="102"/>
    </row>
    <row r="27" spans="1:12" s="110" customFormat="1" ht="18.75" customHeight="1">
      <c r="A27" s="108" t="s">
        <v>40</v>
      </c>
      <c r="B27" s="109" t="s">
        <v>76</v>
      </c>
      <c r="C27" s="102">
        <f t="shared" si="2"/>
        <v>0</v>
      </c>
      <c r="D27" s="102"/>
      <c r="E27" s="102"/>
      <c r="F27" s="102"/>
      <c r="G27" s="102">
        <v>0</v>
      </c>
      <c r="H27" s="102"/>
      <c r="I27" s="102"/>
      <c r="J27" s="102"/>
      <c r="K27" s="102"/>
      <c r="L27" s="102"/>
    </row>
    <row r="28" spans="1:12" s="110" customFormat="1" ht="15.75" customHeight="1">
      <c r="A28" s="108" t="s">
        <v>42</v>
      </c>
      <c r="B28" s="109" t="s">
        <v>83</v>
      </c>
      <c r="C28" s="102">
        <f t="shared" si="2"/>
        <v>0</v>
      </c>
      <c r="D28" s="102"/>
      <c r="E28" s="102"/>
      <c r="F28" s="102"/>
      <c r="G28" s="102"/>
      <c r="H28" s="102"/>
      <c r="I28" s="102"/>
      <c r="J28" s="102"/>
      <c r="K28" s="102"/>
      <c r="L28" s="102"/>
    </row>
    <row r="29" spans="1:12" ht="17.25" customHeight="1">
      <c r="A29" s="108" t="s">
        <v>84</v>
      </c>
      <c r="B29" s="109" t="s">
        <v>78</v>
      </c>
      <c r="C29" s="102">
        <f t="shared" si="2"/>
        <v>0</v>
      </c>
      <c r="D29" s="31"/>
      <c r="E29" s="31"/>
      <c r="F29" s="31"/>
      <c r="G29" s="31"/>
      <c r="H29" s="31"/>
      <c r="I29" s="31"/>
      <c r="J29" s="31"/>
      <c r="K29" s="31"/>
      <c r="L29" s="102"/>
    </row>
    <row r="30" spans="1:12" ht="18" customHeight="1">
      <c r="A30" s="108" t="s">
        <v>150</v>
      </c>
      <c r="B30" s="112" t="s">
        <v>177</v>
      </c>
      <c r="C30" s="102">
        <f t="shared" si="2"/>
        <v>0</v>
      </c>
      <c r="D30" s="102"/>
      <c r="E30" s="102"/>
      <c r="F30" s="102"/>
      <c r="G30" s="102"/>
      <c r="H30" s="102"/>
      <c r="I30" s="102"/>
      <c r="J30" s="102"/>
      <c r="K30" s="102"/>
      <c r="L30" s="102"/>
    </row>
    <row r="31" ht="12.75">
      <c r="E31" s="113"/>
    </row>
  </sheetData>
  <sheetProtection/>
  <mergeCells count="14">
    <mergeCell ref="A4:L4"/>
    <mergeCell ref="A6:L6"/>
    <mergeCell ref="A8:A9"/>
    <mergeCell ref="B8:B9"/>
    <mergeCell ref="C8:C9"/>
    <mergeCell ref="D8:D9"/>
    <mergeCell ref="K8:K9"/>
    <mergeCell ref="L8:L9"/>
    <mergeCell ref="J1:L1"/>
    <mergeCell ref="E8:E9"/>
    <mergeCell ref="F8:F9"/>
    <mergeCell ref="G8:G9"/>
    <mergeCell ref="H8:J8"/>
    <mergeCell ref="A5:L5"/>
  </mergeCells>
  <printOptions/>
  <pageMargins left="0.62" right="0.32" top="0.38" bottom="0.29" header="0.5118110236220472" footer="0.33"/>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indexed="10"/>
  </sheetPr>
  <dimension ref="A1:Q70"/>
  <sheetViews>
    <sheetView zoomScale="130" zoomScaleNormal="130" zoomScalePageLayoutView="0" workbookViewId="0" topLeftCell="A1">
      <selection activeCell="A4" sqref="A4:P4"/>
    </sheetView>
  </sheetViews>
  <sheetFormatPr defaultColWidth="8.8515625" defaultRowHeight="12.75"/>
  <cols>
    <col min="1" max="1" width="4.8515625" style="114" customWidth="1"/>
    <col min="2" max="2" width="39.57421875" style="56" customWidth="1"/>
    <col min="3" max="3" width="9.140625" style="56" customWidth="1"/>
    <col min="4" max="4" width="8.8515625" style="56" customWidth="1"/>
    <col min="5" max="5" width="6.7109375" style="56" customWidth="1"/>
    <col min="6" max="6" width="5.7109375" style="56" customWidth="1"/>
    <col min="7" max="7" width="7.57421875" style="56" customWidth="1"/>
    <col min="8" max="8" width="7.00390625" style="56" customWidth="1"/>
    <col min="9" max="9" width="6.8515625" style="56" customWidth="1"/>
    <col min="10" max="10" width="7.00390625" style="56" customWidth="1"/>
    <col min="11" max="11" width="8.57421875" style="56" customWidth="1"/>
    <col min="12" max="12" width="9.421875" style="56" customWidth="1"/>
    <col min="13" max="13" width="6.8515625" style="56" customWidth="1"/>
    <col min="14" max="14" width="8.421875" style="56" customWidth="1"/>
    <col min="15" max="15" width="7.00390625" style="56" customWidth="1"/>
    <col min="16" max="16" width="7.7109375" style="56" customWidth="1"/>
    <col min="17" max="16384" width="8.8515625" style="56" customWidth="1"/>
  </cols>
  <sheetData>
    <row r="1" spans="1:16" ht="13.5" customHeight="1">
      <c r="A1" s="40" t="s">
        <v>331</v>
      </c>
      <c r="B1" s="40"/>
      <c r="M1" s="211" t="s">
        <v>122</v>
      </c>
      <c r="N1" s="211"/>
      <c r="O1" s="211"/>
      <c r="P1" s="211"/>
    </row>
    <row r="2" spans="1:2" ht="16.5">
      <c r="A2" s="43" t="s">
        <v>332</v>
      </c>
      <c r="B2" s="43"/>
    </row>
    <row r="3" spans="1:16" ht="40.5" customHeight="1">
      <c r="A3" s="218" t="s">
        <v>427</v>
      </c>
      <c r="B3" s="230"/>
      <c r="C3" s="230"/>
      <c r="D3" s="230"/>
      <c r="E3" s="230"/>
      <c r="F3" s="230"/>
      <c r="G3" s="230"/>
      <c r="H3" s="230"/>
      <c r="I3" s="230"/>
      <c r="J3" s="230"/>
      <c r="K3" s="230"/>
      <c r="L3" s="230"/>
      <c r="M3" s="230"/>
      <c r="N3" s="230"/>
      <c r="O3" s="230"/>
      <c r="P3" s="230"/>
    </row>
    <row r="4" spans="1:16" ht="18" customHeight="1">
      <c r="A4" s="207" t="s">
        <v>99</v>
      </c>
      <c r="B4" s="207"/>
      <c r="C4" s="207"/>
      <c r="D4" s="207"/>
      <c r="E4" s="207"/>
      <c r="F4" s="207"/>
      <c r="G4" s="207"/>
      <c r="H4" s="207"/>
      <c r="I4" s="207"/>
      <c r="J4" s="207"/>
      <c r="K4" s="207"/>
      <c r="L4" s="207"/>
      <c r="M4" s="207"/>
      <c r="N4" s="207"/>
      <c r="O4" s="207"/>
      <c r="P4" s="207"/>
    </row>
    <row r="5" spans="1:16" ht="18.75">
      <c r="A5" s="231" t="s">
        <v>403</v>
      </c>
      <c r="B5" s="231"/>
      <c r="C5" s="231"/>
      <c r="D5" s="231"/>
      <c r="E5" s="231"/>
      <c r="F5" s="231"/>
      <c r="G5" s="231"/>
      <c r="H5" s="231"/>
      <c r="I5" s="231"/>
      <c r="J5" s="231"/>
      <c r="K5" s="231"/>
      <c r="L5" s="231"/>
      <c r="M5" s="231"/>
      <c r="N5" s="231"/>
      <c r="O5" s="231"/>
      <c r="P5" s="231"/>
    </row>
    <row r="6" spans="3:15" ht="12.75">
      <c r="C6" s="115"/>
      <c r="O6" s="116" t="s">
        <v>0</v>
      </c>
    </row>
    <row r="7" spans="1:17" ht="12.75" customHeight="1">
      <c r="A7" s="268" t="s">
        <v>1</v>
      </c>
      <c r="B7" s="268" t="s">
        <v>71</v>
      </c>
      <c r="C7" s="268" t="s">
        <v>79</v>
      </c>
      <c r="D7" s="268" t="s">
        <v>85</v>
      </c>
      <c r="E7" s="268"/>
      <c r="F7" s="268"/>
      <c r="G7" s="268"/>
      <c r="H7" s="268"/>
      <c r="I7" s="268"/>
      <c r="J7" s="268"/>
      <c r="K7" s="268"/>
      <c r="L7" s="268"/>
      <c r="M7" s="268"/>
      <c r="N7" s="268"/>
      <c r="O7" s="268"/>
      <c r="P7" s="268"/>
      <c r="Q7" s="268"/>
    </row>
    <row r="8" spans="1:17" ht="18.75" customHeight="1">
      <c r="A8" s="268"/>
      <c r="B8" s="268"/>
      <c r="C8" s="268"/>
      <c r="D8" s="268" t="s">
        <v>86</v>
      </c>
      <c r="E8" s="268" t="s">
        <v>87</v>
      </c>
      <c r="F8" s="268" t="s">
        <v>88</v>
      </c>
      <c r="G8" s="268" t="s">
        <v>89</v>
      </c>
      <c r="H8" s="268" t="s">
        <v>90</v>
      </c>
      <c r="I8" s="268" t="s">
        <v>91</v>
      </c>
      <c r="J8" s="268" t="s">
        <v>92</v>
      </c>
      <c r="K8" s="268" t="s">
        <v>93</v>
      </c>
      <c r="L8" s="268" t="s">
        <v>85</v>
      </c>
      <c r="M8" s="268"/>
      <c r="N8" s="268" t="s">
        <v>94</v>
      </c>
      <c r="O8" s="268" t="s">
        <v>95</v>
      </c>
      <c r="P8" s="268" t="s">
        <v>179</v>
      </c>
      <c r="Q8" s="268" t="s">
        <v>352</v>
      </c>
    </row>
    <row r="9" spans="1:17" ht="98.25" customHeight="1">
      <c r="A9" s="268"/>
      <c r="B9" s="268"/>
      <c r="C9" s="268"/>
      <c r="D9" s="268"/>
      <c r="E9" s="268"/>
      <c r="F9" s="268"/>
      <c r="G9" s="268"/>
      <c r="H9" s="268"/>
      <c r="I9" s="268"/>
      <c r="J9" s="268"/>
      <c r="K9" s="268"/>
      <c r="L9" s="269" t="s">
        <v>96</v>
      </c>
      <c r="M9" s="269" t="s">
        <v>97</v>
      </c>
      <c r="N9" s="268"/>
      <c r="O9" s="268"/>
      <c r="P9" s="268"/>
      <c r="Q9" s="268"/>
    </row>
    <row r="10" spans="1:17" ht="12.75">
      <c r="A10" s="270" t="s">
        <v>3</v>
      </c>
      <c r="B10" s="270" t="s">
        <v>4</v>
      </c>
      <c r="C10" s="270">
        <v>1</v>
      </c>
      <c r="D10" s="270">
        <v>2</v>
      </c>
      <c r="E10" s="270">
        <v>3</v>
      </c>
      <c r="F10" s="270">
        <v>4</v>
      </c>
      <c r="G10" s="270">
        <v>5</v>
      </c>
      <c r="H10" s="270">
        <v>6</v>
      </c>
      <c r="I10" s="270">
        <v>7</v>
      </c>
      <c r="J10" s="270">
        <v>8</v>
      </c>
      <c r="K10" s="270">
        <v>9</v>
      </c>
      <c r="L10" s="270">
        <v>10</v>
      </c>
      <c r="M10" s="270">
        <v>11</v>
      </c>
      <c r="N10" s="270">
        <v>12</v>
      </c>
      <c r="O10" s="270">
        <v>13</v>
      </c>
      <c r="P10" s="270">
        <v>14</v>
      </c>
      <c r="Q10" s="270">
        <v>15</v>
      </c>
    </row>
    <row r="11" spans="1:17" s="92" customFormat="1" ht="18.75" customHeight="1">
      <c r="A11" s="11"/>
      <c r="B11" s="95" t="s">
        <v>353</v>
      </c>
      <c r="C11" s="163">
        <f>C12+C25+C32+C40+C44+C56+C67+C70</f>
        <v>296124</v>
      </c>
      <c r="D11" s="163">
        <f aca="true" t="shared" si="0" ref="D11:Q11">D12+D25+D32+D40+D44+D56+D67+D70</f>
        <v>33050</v>
      </c>
      <c r="E11" s="163">
        <f t="shared" si="0"/>
        <v>0</v>
      </c>
      <c r="F11" s="163">
        <f t="shared" si="0"/>
        <v>0</v>
      </c>
      <c r="G11" s="163">
        <f t="shared" si="0"/>
        <v>11600</v>
      </c>
      <c r="H11" s="163">
        <f t="shared" si="0"/>
        <v>0</v>
      </c>
      <c r="I11" s="163">
        <f t="shared" si="0"/>
        <v>0</v>
      </c>
      <c r="J11" s="163">
        <f t="shared" si="0"/>
        <v>0</v>
      </c>
      <c r="K11" s="163">
        <f t="shared" si="0"/>
        <v>134800</v>
      </c>
      <c r="L11" s="163">
        <f t="shared" si="0"/>
        <v>134600</v>
      </c>
      <c r="M11" s="163">
        <f t="shared" si="0"/>
        <v>200</v>
      </c>
      <c r="N11" s="163">
        <f t="shared" si="0"/>
        <v>1894</v>
      </c>
      <c r="O11" s="163">
        <f t="shared" si="0"/>
        <v>200</v>
      </c>
      <c r="P11" s="163">
        <f t="shared" si="0"/>
        <v>9400</v>
      </c>
      <c r="Q11" s="163">
        <f t="shared" si="0"/>
        <v>105180</v>
      </c>
    </row>
    <row r="12" spans="1:17" s="92" customFormat="1" ht="25.5">
      <c r="A12" s="164" t="s">
        <v>5</v>
      </c>
      <c r="B12" s="165" t="s">
        <v>354</v>
      </c>
      <c r="C12" s="162">
        <f>C13+C21</f>
        <v>33050</v>
      </c>
      <c r="D12" s="162">
        <f>D13+D21</f>
        <v>33050</v>
      </c>
      <c r="E12" s="162">
        <f aca="true" t="shared" si="1" ref="E12:Q12">E13+E21</f>
        <v>0</v>
      </c>
      <c r="F12" s="162">
        <f t="shared" si="1"/>
        <v>0</v>
      </c>
      <c r="G12" s="162">
        <f t="shared" si="1"/>
        <v>0</v>
      </c>
      <c r="H12" s="162">
        <f t="shared" si="1"/>
        <v>0</v>
      </c>
      <c r="I12" s="162">
        <f t="shared" si="1"/>
        <v>0</v>
      </c>
      <c r="J12" s="162">
        <f t="shared" si="1"/>
        <v>0</v>
      </c>
      <c r="K12" s="162">
        <f t="shared" si="1"/>
        <v>0</v>
      </c>
      <c r="L12" s="162">
        <f t="shared" si="1"/>
        <v>0</v>
      </c>
      <c r="M12" s="162">
        <f t="shared" si="1"/>
        <v>0</v>
      </c>
      <c r="N12" s="162">
        <f t="shared" si="1"/>
        <v>0</v>
      </c>
      <c r="O12" s="162">
        <f t="shared" si="1"/>
        <v>0</v>
      </c>
      <c r="P12" s="162">
        <f t="shared" si="1"/>
        <v>0</v>
      </c>
      <c r="Q12" s="162">
        <f t="shared" si="1"/>
        <v>0</v>
      </c>
    </row>
    <row r="13" spans="1:17" s="92" customFormat="1" ht="19.5" customHeight="1">
      <c r="A13" s="164" t="s">
        <v>355</v>
      </c>
      <c r="B13" s="165" t="s">
        <v>356</v>
      </c>
      <c r="C13" s="162">
        <f aca="true" t="shared" si="2" ref="C13:C66">+SUM(D13:K13)+SUM(N13:P13)</f>
        <v>32600</v>
      </c>
      <c r="D13" s="162">
        <f>D14</f>
        <v>32600</v>
      </c>
      <c r="E13" s="162">
        <f aca="true" t="shared" si="3" ref="E13:P13">+E14</f>
        <v>0</v>
      </c>
      <c r="F13" s="162">
        <f t="shared" si="3"/>
        <v>0</v>
      </c>
      <c r="G13" s="162">
        <f t="shared" si="3"/>
        <v>0</v>
      </c>
      <c r="H13" s="162">
        <f t="shared" si="3"/>
        <v>0</v>
      </c>
      <c r="I13" s="162">
        <f t="shared" si="3"/>
        <v>0</v>
      </c>
      <c r="J13" s="162">
        <f t="shared" si="3"/>
        <v>0</v>
      </c>
      <c r="K13" s="162">
        <f t="shared" si="3"/>
        <v>0</v>
      </c>
      <c r="L13" s="162">
        <f t="shared" si="3"/>
        <v>0</v>
      </c>
      <c r="M13" s="162">
        <f t="shared" si="3"/>
        <v>0</v>
      </c>
      <c r="N13" s="162">
        <f t="shared" si="3"/>
        <v>0</v>
      </c>
      <c r="O13" s="162">
        <f t="shared" si="3"/>
        <v>0</v>
      </c>
      <c r="P13" s="162">
        <f t="shared" si="3"/>
        <v>0</v>
      </c>
      <c r="Q13" s="112"/>
    </row>
    <row r="14" spans="1:17" ht="12.75">
      <c r="A14" s="164"/>
      <c r="B14" s="165" t="s">
        <v>357</v>
      </c>
      <c r="C14" s="166">
        <f>+SUM(C15:C19)</f>
        <v>28800</v>
      </c>
      <c r="D14" s="166">
        <f>+SUM(D15:D20)</f>
        <v>32600</v>
      </c>
      <c r="E14" s="166">
        <f aca="true" t="shared" si="4" ref="E14:P14">+SUM(E15:E19)</f>
        <v>0</v>
      </c>
      <c r="F14" s="166">
        <f t="shared" si="4"/>
        <v>0</v>
      </c>
      <c r="G14" s="166">
        <f t="shared" si="4"/>
        <v>0</v>
      </c>
      <c r="H14" s="166">
        <f t="shared" si="4"/>
        <v>0</v>
      </c>
      <c r="I14" s="166">
        <f t="shared" si="4"/>
        <v>0</v>
      </c>
      <c r="J14" s="166">
        <f t="shared" si="4"/>
        <v>0</v>
      </c>
      <c r="K14" s="166">
        <f t="shared" si="4"/>
        <v>0</v>
      </c>
      <c r="L14" s="166">
        <f t="shared" si="4"/>
        <v>0</v>
      </c>
      <c r="M14" s="166">
        <f t="shared" si="4"/>
        <v>0</v>
      </c>
      <c r="N14" s="166">
        <f t="shared" si="4"/>
        <v>0</v>
      </c>
      <c r="O14" s="166">
        <f t="shared" si="4"/>
        <v>0</v>
      </c>
      <c r="P14" s="166">
        <f t="shared" si="4"/>
        <v>0</v>
      </c>
      <c r="Q14" s="112"/>
    </row>
    <row r="15" spans="1:17" ht="24" customHeight="1">
      <c r="A15" s="172">
        <v>1</v>
      </c>
      <c r="B15" s="173" t="s">
        <v>358</v>
      </c>
      <c r="C15" s="169">
        <f t="shared" si="2"/>
        <v>8000</v>
      </c>
      <c r="D15" s="271">
        <v>8000</v>
      </c>
      <c r="E15" s="171"/>
      <c r="F15" s="171"/>
      <c r="G15" s="171"/>
      <c r="H15" s="171"/>
      <c r="I15" s="171"/>
      <c r="J15" s="171"/>
      <c r="K15" s="171"/>
      <c r="L15" s="171"/>
      <c r="M15" s="171"/>
      <c r="N15" s="171"/>
      <c r="O15" s="171"/>
      <c r="P15" s="171"/>
      <c r="Q15" s="171"/>
    </row>
    <row r="16" spans="1:17" ht="29.25" customHeight="1">
      <c r="A16" s="167">
        <v>2</v>
      </c>
      <c r="B16" s="174" t="s">
        <v>360</v>
      </c>
      <c r="C16" s="169">
        <f t="shared" si="2"/>
        <v>800</v>
      </c>
      <c r="D16" s="272">
        <v>800</v>
      </c>
      <c r="E16" s="171"/>
      <c r="F16" s="171"/>
      <c r="G16" s="171"/>
      <c r="H16" s="171"/>
      <c r="I16" s="171"/>
      <c r="J16" s="171"/>
      <c r="K16" s="171"/>
      <c r="L16" s="171"/>
      <c r="M16" s="171"/>
      <c r="N16" s="171"/>
      <c r="O16" s="171"/>
      <c r="P16" s="171"/>
      <c r="Q16" s="171"/>
    </row>
    <row r="17" spans="1:17" ht="21.75" customHeight="1">
      <c r="A17" s="172">
        <v>3</v>
      </c>
      <c r="B17" s="174" t="s">
        <v>363</v>
      </c>
      <c r="C17" s="169">
        <f t="shared" si="2"/>
        <v>2000</v>
      </c>
      <c r="D17" s="272">
        <v>2000</v>
      </c>
      <c r="E17" s="171"/>
      <c r="F17" s="171"/>
      <c r="G17" s="171"/>
      <c r="H17" s="171"/>
      <c r="I17" s="171"/>
      <c r="J17" s="171"/>
      <c r="K17" s="171"/>
      <c r="L17" s="171"/>
      <c r="M17" s="171"/>
      <c r="N17" s="171"/>
      <c r="O17" s="171"/>
      <c r="P17" s="171"/>
      <c r="Q17" s="171"/>
    </row>
    <row r="18" spans="1:17" ht="27.75" customHeight="1">
      <c r="A18" s="167">
        <v>4</v>
      </c>
      <c r="B18" s="175" t="s">
        <v>364</v>
      </c>
      <c r="C18" s="169">
        <f t="shared" si="2"/>
        <v>8000</v>
      </c>
      <c r="D18" s="272">
        <v>8000</v>
      </c>
      <c r="E18" s="171"/>
      <c r="F18" s="171"/>
      <c r="G18" s="171"/>
      <c r="H18" s="171"/>
      <c r="I18" s="171"/>
      <c r="J18" s="171"/>
      <c r="K18" s="171"/>
      <c r="L18" s="171"/>
      <c r="M18" s="171"/>
      <c r="N18" s="171"/>
      <c r="O18" s="171"/>
      <c r="P18" s="171"/>
      <c r="Q18" s="171"/>
    </row>
    <row r="19" spans="1:17" ht="18.75" customHeight="1">
      <c r="A19" s="172">
        <v>5</v>
      </c>
      <c r="B19" s="174" t="s">
        <v>362</v>
      </c>
      <c r="C19" s="169">
        <f t="shared" si="2"/>
        <v>10000</v>
      </c>
      <c r="D19" s="271">
        <v>10000</v>
      </c>
      <c r="E19" s="171"/>
      <c r="F19" s="171"/>
      <c r="G19" s="171"/>
      <c r="H19" s="171"/>
      <c r="I19" s="171"/>
      <c r="J19" s="171"/>
      <c r="K19" s="171"/>
      <c r="L19" s="171"/>
      <c r="M19" s="171"/>
      <c r="N19" s="171"/>
      <c r="O19" s="171"/>
      <c r="P19" s="171"/>
      <c r="Q19" s="171"/>
    </row>
    <row r="20" spans="1:17" ht="25.5">
      <c r="A20" s="167">
        <v>6</v>
      </c>
      <c r="B20" s="174" t="s">
        <v>359</v>
      </c>
      <c r="C20" s="169">
        <f t="shared" si="2"/>
        <v>3800</v>
      </c>
      <c r="D20" s="271">
        <v>3800</v>
      </c>
      <c r="E20" s="171"/>
      <c r="F20" s="171"/>
      <c r="G20" s="171"/>
      <c r="H20" s="171"/>
      <c r="I20" s="171"/>
      <c r="J20" s="171"/>
      <c r="K20" s="171"/>
      <c r="L20" s="171"/>
      <c r="M20" s="171"/>
      <c r="N20" s="171"/>
      <c r="O20" s="171"/>
      <c r="P20" s="171"/>
      <c r="Q20" s="171"/>
    </row>
    <row r="21" spans="1:17" ht="12.75">
      <c r="A21" s="176" t="s">
        <v>365</v>
      </c>
      <c r="B21" s="178" t="s">
        <v>366</v>
      </c>
      <c r="C21" s="162">
        <f t="shared" si="2"/>
        <v>450</v>
      </c>
      <c r="D21" s="179">
        <f>SUM(D22:D24)</f>
        <v>450</v>
      </c>
      <c r="E21" s="171"/>
      <c r="F21" s="171"/>
      <c r="G21" s="171"/>
      <c r="H21" s="171"/>
      <c r="I21" s="171"/>
      <c r="J21" s="171"/>
      <c r="K21" s="171"/>
      <c r="L21" s="171"/>
      <c r="M21" s="171"/>
      <c r="N21" s="171"/>
      <c r="O21" s="171"/>
      <c r="P21" s="171"/>
      <c r="Q21" s="171"/>
    </row>
    <row r="22" spans="1:17" ht="51">
      <c r="A22" s="167">
        <v>1</v>
      </c>
      <c r="B22" s="174" t="s">
        <v>411</v>
      </c>
      <c r="C22" s="169">
        <f t="shared" si="2"/>
        <v>200</v>
      </c>
      <c r="D22" s="271">
        <v>200</v>
      </c>
      <c r="E22" s="170">
        <f aca="true" t="shared" si="5" ref="E22:O22">+SUM(E23:E31)</f>
        <v>0</v>
      </c>
      <c r="F22" s="170">
        <f t="shared" si="5"/>
        <v>0</v>
      </c>
      <c r="G22" s="170">
        <f t="shared" si="5"/>
        <v>0</v>
      </c>
      <c r="H22" s="170">
        <f t="shared" si="5"/>
        <v>0</v>
      </c>
      <c r="I22" s="170">
        <f t="shared" si="5"/>
        <v>0</v>
      </c>
      <c r="J22" s="170">
        <f t="shared" si="5"/>
        <v>0</v>
      </c>
      <c r="K22" s="170">
        <f t="shared" si="5"/>
        <v>0</v>
      </c>
      <c r="L22" s="170">
        <f t="shared" si="5"/>
        <v>0</v>
      </c>
      <c r="M22" s="170">
        <f t="shared" si="5"/>
        <v>0</v>
      </c>
      <c r="N22" s="170">
        <f t="shared" si="5"/>
        <v>0</v>
      </c>
      <c r="O22" s="170">
        <f t="shared" si="5"/>
        <v>0</v>
      </c>
      <c r="P22" s="170"/>
      <c r="Q22" s="112"/>
    </row>
    <row r="23" spans="1:17" ht="25.5">
      <c r="A23" s="167">
        <v>2</v>
      </c>
      <c r="B23" s="168" t="s">
        <v>367</v>
      </c>
      <c r="C23" s="169">
        <f t="shared" si="2"/>
        <v>50</v>
      </c>
      <c r="D23" s="271">
        <v>50</v>
      </c>
      <c r="E23" s="171"/>
      <c r="F23" s="171"/>
      <c r="G23" s="171"/>
      <c r="H23" s="171"/>
      <c r="I23" s="171"/>
      <c r="J23" s="171"/>
      <c r="K23" s="171"/>
      <c r="L23" s="171"/>
      <c r="M23" s="171"/>
      <c r="N23" s="171"/>
      <c r="O23" s="171"/>
      <c r="P23" s="171"/>
      <c r="Q23" s="171"/>
    </row>
    <row r="24" spans="1:17" ht="25.5">
      <c r="A24" s="167">
        <v>3</v>
      </c>
      <c r="B24" s="168" t="s">
        <v>412</v>
      </c>
      <c r="C24" s="169">
        <f t="shared" si="2"/>
        <v>200</v>
      </c>
      <c r="D24" s="271">
        <v>200</v>
      </c>
      <c r="E24" s="171"/>
      <c r="F24" s="171"/>
      <c r="G24" s="171"/>
      <c r="H24" s="171"/>
      <c r="I24" s="171"/>
      <c r="J24" s="171"/>
      <c r="K24" s="171"/>
      <c r="L24" s="171"/>
      <c r="M24" s="171"/>
      <c r="N24" s="171"/>
      <c r="O24" s="171"/>
      <c r="P24" s="171"/>
      <c r="Q24" s="171"/>
    </row>
    <row r="25" spans="1:17" ht="12.75">
      <c r="A25" s="164" t="s">
        <v>23</v>
      </c>
      <c r="B25" s="177" t="s">
        <v>368</v>
      </c>
      <c r="C25" s="162">
        <f>C26+C30</f>
        <v>9400</v>
      </c>
      <c r="D25" s="162">
        <f aca="true" t="shared" si="6" ref="D25:P25">D26+D30</f>
        <v>0</v>
      </c>
      <c r="E25" s="162">
        <f t="shared" si="6"/>
        <v>0</v>
      </c>
      <c r="F25" s="162">
        <f t="shared" si="6"/>
        <v>0</v>
      </c>
      <c r="G25" s="162">
        <f t="shared" si="6"/>
        <v>0</v>
      </c>
      <c r="H25" s="162">
        <f t="shared" si="6"/>
        <v>0</v>
      </c>
      <c r="I25" s="162">
        <f t="shared" si="6"/>
        <v>0</v>
      </c>
      <c r="J25" s="162">
        <f t="shared" si="6"/>
        <v>0</v>
      </c>
      <c r="K25" s="162">
        <f t="shared" si="6"/>
        <v>0</v>
      </c>
      <c r="L25" s="162">
        <f t="shared" si="6"/>
        <v>0</v>
      </c>
      <c r="M25" s="162">
        <f t="shared" si="6"/>
        <v>0</v>
      </c>
      <c r="N25" s="162">
        <f t="shared" si="6"/>
        <v>0</v>
      </c>
      <c r="O25" s="162">
        <f t="shared" si="6"/>
        <v>0</v>
      </c>
      <c r="P25" s="162">
        <f t="shared" si="6"/>
        <v>9400</v>
      </c>
      <c r="Q25" s="171"/>
    </row>
    <row r="26" spans="1:17" ht="12.75">
      <c r="A26" s="164" t="s">
        <v>369</v>
      </c>
      <c r="B26" s="165" t="s">
        <v>356</v>
      </c>
      <c r="C26" s="162">
        <f>C27</f>
        <v>9200</v>
      </c>
      <c r="D26" s="162">
        <f aca="true" t="shared" si="7" ref="D26:P26">D27</f>
        <v>0</v>
      </c>
      <c r="E26" s="162">
        <f t="shared" si="7"/>
        <v>0</v>
      </c>
      <c r="F26" s="162">
        <f t="shared" si="7"/>
        <v>0</v>
      </c>
      <c r="G26" s="162">
        <f t="shared" si="7"/>
        <v>0</v>
      </c>
      <c r="H26" s="162">
        <f t="shared" si="7"/>
        <v>0</v>
      </c>
      <c r="I26" s="162">
        <f t="shared" si="7"/>
        <v>0</v>
      </c>
      <c r="J26" s="162">
        <f t="shared" si="7"/>
        <v>0</v>
      </c>
      <c r="K26" s="162">
        <f t="shared" si="7"/>
        <v>0</v>
      </c>
      <c r="L26" s="162">
        <f t="shared" si="7"/>
        <v>0</v>
      </c>
      <c r="M26" s="162">
        <f t="shared" si="7"/>
        <v>0</v>
      </c>
      <c r="N26" s="162">
        <f t="shared" si="7"/>
        <v>0</v>
      </c>
      <c r="O26" s="162">
        <f t="shared" si="7"/>
        <v>0</v>
      </c>
      <c r="P26" s="162">
        <f t="shared" si="7"/>
        <v>9200</v>
      </c>
      <c r="Q26" s="171"/>
    </row>
    <row r="27" spans="1:17" s="92" customFormat="1" ht="21" customHeight="1">
      <c r="A27" s="164" t="s">
        <v>140</v>
      </c>
      <c r="B27" s="165" t="s">
        <v>357</v>
      </c>
      <c r="C27" s="162">
        <f aca="true" t="shared" si="8" ref="C27:P27">SUM(C28:C29)</f>
        <v>9200</v>
      </c>
      <c r="D27" s="162">
        <f t="shared" si="8"/>
        <v>0</v>
      </c>
      <c r="E27" s="162">
        <f t="shared" si="8"/>
        <v>0</v>
      </c>
      <c r="F27" s="162">
        <f t="shared" si="8"/>
        <v>0</v>
      </c>
      <c r="G27" s="162">
        <f t="shared" si="8"/>
        <v>0</v>
      </c>
      <c r="H27" s="162">
        <f t="shared" si="8"/>
        <v>0</v>
      </c>
      <c r="I27" s="162">
        <f t="shared" si="8"/>
        <v>0</v>
      </c>
      <c r="J27" s="162">
        <f t="shared" si="8"/>
        <v>0</v>
      </c>
      <c r="K27" s="162">
        <f t="shared" si="8"/>
        <v>0</v>
      </c>
      <c r="L27" s="162">
        <f t="shared" si="8"/>
        <v>0</v>
      </c>
      <c r="M27" s="162">
        <f t="shared" si="8"/>
        <v>0</v>
      </c>
      <c r="N27" s="162">
        <f t="shared" si="8"/>
        <v>0</v>
      </c>
      <c r="O27" s="162">
        <f t="shared" si="8"/>
        <v>0</v>
      </c>
      <c r="P27" s="162">
        <f t="shared" si="8"/>
        <v>9200</v>
      </c>
      <c r="Q27" s="171"/>
    </row>
    <row r="28" spans="1:17" s="92" customFormat="1" ht="15" customHeight="1">
      <c r="A28" s="167">
        <v>1</v>
      </c>
      <c r="B28" s="168" t="s">
        <v>370</v>
      </c>
      <c r="C28" s="169">
        <f t="shared" si="2"/>
        <v>4200</v>
      </c>
      <c r="D28" s="271"/>
      <c r="E28" s="162"/>
      <c r="F28" s="162"/>
      <c r="G28" s="162"/>
      <c r="H28" s="162"/>
      <c r="I28" s="162"/>
      <c r="J28" s="162"/>
      <c r="K28" s="162"/>
      <c r="L28" s="162"/>
      <c r="M28" s="162"/>
      <c r="N28" s="162"/>
      <c r="O28" s="162"/>
      <c r="P28" s="271">
        <v>4200</v>
      </c>
      <c r="Q28" s="171"/>
    </row>
    <row r="29" spans="1:17" ht="15" customHeight="1">
      <c r="A29" s="167">
        <v>2</v>
      </c>
      <c r="B29" s="168" t="s">
        <v>371</v>
      </c>
      <c r="C29" s="169">
        <f t="shared" si="2"/>
        <v>5000</v>
      </c>
      <c r="D29" s="271"/>
      <c r="E29" s="162"/>
      <c r="F29" s="162"/>
      <c r="G29" s="162"/>
      <c r="H29" s="162"/>
      <c r="I29" s="162"/>
      <c r="J29" s="162"/>
      <c r="K29" s="162"/>
      <c r="L29" s="162"/>
      <c r="M29" s="162"/>
      <c r="N29" s="162"/>
      <c r="O29" s="162"/>
      <c r="P29" s="271">
        <v>5000</v>
      </c>
      <c r="Q29" s="171"/>
    </row>
    <row r="30" spans="1:17" ht="27" customHeight="1">
      <c r="A30" s="176" t="s">
        <v>369</v>
      </c>
      <c r="B30" s="177" t="s">
        <v>366</v>
      </c>
      <c r="C30" s="162">
        <f>C31</f>
        <v>200</v>
      </c>
      <c r="D30" s="162">
        <f aca="true" t="shared" si="9" ref="D30:P30">D31</f>
        <v>0</v>
      </c>
      <c r="E30" s="162">
        <f t="shared" si="9"/>
        <v>0</v>
      </c>
      <c r="F30" s="162">
        <f t="shared" si="9"/>
        <v>0</v>
      </c>
      <c r="G30" s="162">
        <f t="shared" si="9"/>
        <v>0</v>
      </c>
      <c r="H30" s="162">
        <f t="shared" si="9"/>
        <v>0</v>
      </c>
      <c r="I30" s="162">
        <f t="shared" si="9"/>
        <v>0</v>
      </c>
      <c r="J30" s="162">
        <f t="shared" si="9"/>
        <v>0</v>
      </c>
      <c r="K30" s="162">
        <f t="shared" si="9"/>
        <v>0</v>
      </c>
      <c r="L30" s="162">
        <f t="shared" si="9"/>
        <v>0</v>
      </c>
      <c r="M30" s="162">
        <f t="shared" si="9"/>
        <v>0</v>
      </c>
      <c r="N30" s="162">
        <f t="shared" si="9"/>
        <v>0</v>
      </c>
      <c r="O30" s="162">
        <f t="shared" si="9"/>
        <v>0</v>
      </c>
      <c r="P30" s="162">
        <f t="shared" si="9"/>
        <v>200</v>
      </c>
      <c r="Q30" s="171"/>
    </row>
    <row r="31" spans="1:17" s="92" customFormat="1" ht="59.25" customHeight="1">
      <c r="A31" s="167">
        <v>1</v>
      </c>
      <c r="B31" s="273" t="s">
        <v>413</v>
      </c>
      <c r="C31" s="169">
        <f t="shared" si="2"/>
        <v>200</v>
      </c>
      <c r="D31" s="271"/>
      <c r="E31" s="171"/>
      <c r="F31" s="171"/>
      <c r="G31" s="171"/>
      <c r="H31" s="171"/>
      <c r="I31" s="171"/>
      <c r="J31" s="171"/>
      <c r="K31" s="171"/>
      <c r="L31" s="171"/>
      <c r="M31" s="171"/>
      <c r="N31" s="171"/>
      <c r="O31" s="171"/>
      <c r="P31" s="271">
        <v>200</v>
      </c>
      <c r="Q31" s="171"/>
    </row>
    <row r="32" spans="1:17" ht="64.5" customHeight="1">
      <c r="A32" s="164" t="s">
        <v>40</v>
      </c>
      <c r="B32" s="177" t="s">
        <v>373</v>
      </c>
      <c r="C32" s="162">
        <f aca="true" t="shared" si="10" ref="C32:N32">C33+C37</f>
        <v>1894</v>
      </c>
      <c r="D32" s="162">
        <f t="shared" si="10"/>
        <v>0</v>
      </c>
      <c r="E32" s="162">
        <f t="shared" si="10"/>
        <v>0</v>
      </c>
      <c r="F32" s="162">
        <f t="shared" si="10"/>
        <v>0</v>
      </c>
      <c r="G32" s="162">
        <f t="shared" si="10"/>
        <v>0</v>
      </c>
      <c r="H32" s="162">
        <f t="shared" si="10"/>
        <v>0</v>
      </c>
      <c r="I32" s="162">
        <f t="shared" si="10"/>
        <v>0</v>
      </c>
      <c r="J32" s="162">
        <f t="shared" si="10"/>
        <v>0</v>
      </c>
      <c r="K32" s="162">
        <f t="shared" si="10"/>
        <v>0</v>
      </c>
      <c r="L32" s="162">
        <f t="shared" si="10"/>
        <v>0</v>
      </c>
      <c r="M32" s="162">
        <f t="shared" si="10"/>
        <v>0</v>
      </c>
      <c r="N32" s="162">
        <f t="shared" si="10"/>
        <v>1894</v>
      </c>
      <c r="O32" s="162"/>
      <c r="P32" s="162">
        <f>P33+P37</f>
        <v>0</v>
      </c>
      <c r="Q32" s="171"/>
    </row>
    <row r="33" spans="1:17" s="92" customFormat="1" ht="12.75">
      <c r="A33" s="164" t="s">
        <v>372</v>
      </c>
      <c r="B33" s="177" t="s">
        <v>356</v>
      </c>
      <c r="C33" s="162">
        <f>C34</f>
        <v>1494</v>
      </c>
      <c r="D33" s="162">
        <f aca="true" t="shared" si="11" ref="D33:P33">D34</f>
        <v>0</v>
      </c>
      <c r="E33" s="162">
        <f t="shared" si="11"/>
        <v>0</v>
      </c>
      <c r="F33" s="162">
        <f t="shared" si="11"/>
        <v>0</v>
      </c>
      <c r="G33" s="162">
        <f t="shared" si="11"/>
        <v>0</v>
      </c>
      <c r="H33" s="162">
        <f t="shared" si="11"/>
        <v>0</v>
      </c>
      <c r="I33" s="162">
        <f t="shared" si="11"/>
        <v>0</v>
      </c>
      <c r="J33" s="162">
        <f t="shared" si="11"/>
        <v>0</v>
      </c>
      <c r="K33" s="162">
        <f t="shared" si="11"/>
        <v>0</v>
      </c>
      <c r="L33" s="162">
        <f t="shared" si="11"/>
        <v>0</v>
      </c>
      <c r="M33" s="162">
        <f t="shared" si="11"/>
        <v>0</v>
      </c>
      <c r="N33" s="162">
        <f t="shared" si="11"/>
        <v>1494</v>
      </c>
      <c r="O33" s="162">
        <f t="shared" si="11"/>
        <v>0</v>
      </c>
      <c r="P33" s="162">
        <f t="shared" si="11"/>
        <v>0</v>
      </c>
      <c r="Q33" s="171"/>
    </row>
    <row r="34" spans="1:17" s="92" customFormat="1" ht="21.75" customHeight="1">
      <c r="A34" s="164" t="s">
        <v>140</v>
      </c>
      <c r="B34" s="177" t="s">
        <v>357</v>
      </c>
      <c r="C34" s="162">
        <f t="shared" si="2"/>
        <v>1494</v>
      </c>
      <c r="D34" s="112">
        <f aca="true" t="shared" si="12" ref="D34:P34">SUM(D35:D36)</f>
        <v>0</v>
      </c>
      <c r="E34" s="112">
        <f t="shared" si="12"/>
        <v>0</v>
      </c>
      <c r="F34" s="112">
        <f t="shared" si="12"/>
        <v>0</v>
      </c>
      <c r="G34" s="112">
        <f t="shared" si="12"/>
        <v>0</v>
      </c>
      <c r="H34" s="112">
        <f t="shared" si="12"/>
        <v>0</v>
      </c>
      <c r="I34" s="112">
        <f t="shared" si="12"/>
        <v>0</v>
      </c>
      <c r="J34" s="112">
        <f t="shared" si="12"/>
        <v>0</v>
      </c>
      <c r="K34" s="112">
        <f t="shared" si="12"/>
        <v>0</v>
      </c>
      <c r="L34" s="112">
        <f t="shared" si="12"/>
        <v>0</v>
      </c>
      <c r="M34" s="112">
        <f t="shared" si="12"/>
        <v>0</v>
      </c>
      <c r="N34" s="112">
        <f t="shared" si="12"/>
        <v>1494</v>
      </c>
      <c r="O34" s="112">
        <f t="shared" si="12"/>
        <v>0</v>
      </c>
      <c r="P34" s="112">
        <f t="shared" si="12"/>
        <v>0</v>
      </c>
      <c r="Q34" s="171"/>
    </row>
    <row r="35" spans="1:17" ht="49.5" customHeight="1">
      <c r="A35" s="172">
        <v>1</v>
      </c>
      <c r="B35" s="168" t="s">
        <v>375</v>
      </c>
      <c r="C35" s="169">
        <f t="shared" si="2"/>
        <v>694</v>
      </c>
      <c r="D35" s="171"/>
      <c r="E35" s="171"/>
      <c r="F35" s="171"/>
      <c r="G35" s="171"/>
      <c r="H35" s="171"/>
      <c r="I35" s="171"/>
      <c r="J35" s="171"/>
      <c r="K35" s="171"/>
      <c r="L35" s="171"/>
      <c r="M35" s="171"/>
      <c r="N35" s="271">
        <v>694</v>
      </c>
      <c r="O35" s="171"/>
      <c r="P35" s="170"/>
      <c r="Q35" s="171"/>
    </row>
    <row r="36" spans="1:17" ht="25.5" customHeight="1">
      <c r="A36" s="172">
        <v>2</v>
      </c>
      <c r="B36" s="168" t="s">
        <v>377</v>
      </c>
      <c r="C36" s="169">
        <f t="shared" si="2"/>
        <v>800</v>
      </c>
      <c r="D36" s="162"/>
      <c r="E36" s="162"/>
      <c r="F36" s="162"/>
      <c r="G36" s="162"/>
      <c r="H36" s="162"/>
      <c r="I36" s="162"/>
      <c r="J36" s="162"/>
      <c r="K36" s="162"/>
      <c r="L36" s="162"/>
      <c r="M36" s="162"/>
      <c r="N36" s="271">
        <v>800</v>
      </c>
      <c r="O36" s="162"/>
      <c r="P36" s="162"/>
      <c r="Q36" s="112"/>
    </row>
    <row r="37" spans="1:17" ht="18" customHeight="1">
      <c r="A37" s="164" t="s">
        <v>414</v>
      </c>
      <c r="B37" s="177" t="s">
        <v>366</v>
      </c>
      <c r="C37" s="162">
        <f>SUM(C38:C39)</f>
        <v>400</v>
      </c>
      <c r="D37" s="162">
        <f aca="true" t="shared" si="13" ref="D37:N37">SUM(D38:D39)</f>
        <v>0</v>
      </c>
      <c r="E37" s="162">
        <f t="shared" si="13"/>
        <v>0</v>
      </c>
      <c r="F37" s="162">
        <f t="shared" si="13"/>
        <v>0</v>
      </c>
      <c r="G37" s="162">
        <f t="shared" si="13"/>
        <v>0</v>
      </c>
      <c r="H37" s="162">
        <f t="shared" si="13"/>
        <v>0</v>
      </c>
      <c r="I37" s="162">
        <f t="shared" si="13"/>
        <v>0</v>
      </c>
      <c r="J37" s="162">
        <f t="shared" si="13"/>
        <v>0</v>
      </c>
      <c r="K37" s="162">
        <f t="shared" si="13"/>
        <v>0</v>
      </c>
      <c r="L37" s="162">
        <f t="shared" si="13"/>
        <v>0</v>
      </c>
      <c r="M37" s="162">
        <f t="shared" si="13"/>
        <v>0</v>
      </c>
      <c r="N37" s="162">
        <f t="shared" si="13"/>
        <v>400</v>
      </c>
      <c r="O37" s="162">
        <f>O38</f>
        <v>0</v>
      </c>
      <c r="P37" s="162">
        <f>P38</f>
        <v>0</v>
      </c>
      <c r="Q37" s="112"/>
    </row>
    <row r="38" spans="1:17" s="92" customFormat="1" ht="25.5">
      <c r="A38" s="172">
        <v>1</v>
      </c>
      <c r="B38" s="274" t="s">
        <v>415</v>
      </c>
      <c r="C38" s="169">
        <f t="shared" si="2"/>
        <v>200</v>
      </c>
      <c r="D38" s="169">
        <f>+D40</f>
        <v>0</v>
      </c>
      <c r="E38" s="169">
        <f aca="true" t="shared" si="14" ref="E38:P38">+E40</f>
        <v>0</v>
      </c>
      <c r="F38" s="169">
        <f t="shared" si="14"/>
        <v>0</v>
      </c>
      <c r="G38" s="169">
        <f t="shared" si="14"/>
        <v>0</v>
      </c>
      <c r="H38" s="169">
        <f t="shared" si="14"/>
        <v>0</v>
      </c>
      <c r="I38" s="169">
        <f t="shared" si="14"/>
        <v>0</v>
      </c>
      <c r="J38" s="169">
        <f t="shared" si="14"/>
        <v>0</v>
      </c>
      <c r="K38" s="169">
        <f t="shared" si="14"/>
        <v>0</v>
      </c>
      <c r="L38" s="169">
        <f t="shared" si="14"/>
        <v>0</v>
      </c>
      <c r="M38" s="169">
        <f t="shared" si="14"/>
        <v>0</v>
      </c>
      <c r="N38" s="271">
        <v>200</v>
      </c>
      <c r="O38" s="169"/>
      <c r="P38" s="169">
        <f t="shared" si="14"/>
        <v>0</v>
      </c>
      <c r="Q38" s="112"/>
    </row>
    <row r="39" spans="1:17" ht="30" customHeight="1">
      <c r="A39" s="172">
        <v>2</v>
      </c>
      <c r="B39" s="168" t="s">
        <v>416</v>
      </c>
      <c r="C39" s="169">
        <f t="shared" si="2"/>
        <v>200</v>
      </c>
      <c r="D39" s="169"/>
      <c r="E39" s="169"/>
      <c r="F39" s="169"/>
      <c r="G39" s="169"/>
      <c r="H39" s="169"/>
      <c r="I39" s="169"/>
      <c r="J39" s="169"/>
      <c r="K39" s="169"/>
      <c r="L39" s="169"/>
      <c r="M39" s="169"/>
      <c r="N39" s="271">
        <v>200</v>
      </c>
      <c r="O39" s="169"/>
      <c r="P39" s="169"/>
      <c r="Q39" s="112"/>
    </row>
    <row r="40" spans="1:17" s="92" customFormat="1" ht="12.75">
      <c r="A40" s="164" t="s">
        <v>42</v>
      </c>
      <c r="B40" s="177" t="s">
        <v>378</v>
      </c>
      <c r="C40" s="162">
        <f>C42</f>
        <v>200</v>
      </c>
      <c r="D40" s="162"/>
      <c r="E40" s="162"/>
      <c r="F40" s="162"/>
      <c r="G40" s="162"/>
      <c r="H40" s="162"/>
      <c r="I40" s="162"/>
      <c r="J40" s="162"/>
      <c r="K40" s="162"/>
      <c r="L40" s="162"/>
      <c r="M40" s="162"/>
      <c r="N40" s="170"/>
      <c r="O40" s="162">
        <f>O42</f>
        <v>200</v>
      </c>
      <c r="P40" s="162"/>
      <c r="Q40" s="112"/>
    </row>
    <row r="41" spans="1:17" s="92" customFormat="1" ht="18" customHeight="1">
      <c r="A41" s="164"/>
      <c r="B41" s="177" t="s">
        <v>356</v>
      </c>
      <c r="C41" s="162"/>
      <c r="D41" s="162"/>
      <c r="E41" s="162"/>
      <c r="F41" s="162"/>
      <c r="G41" s="162"/>
      <c r="H41" s="162"/>
      <c r="I41" s="162"/>
      <c r="J41" s="162"/>
      <c r="K41" s="162"/>
      <c r="L41" s="162"/>
      <c r="M41" s="162"/>
      <c r="N41" s="170"/>
      <c r="O41" s="162"/>
      <c r="P41" s="162"/>
      <c r="Q41" s="112"/>
    </row>
    <row r="42" spans="1:17" s="92" customFormat="1" ht="12.75">
      <c r="A42" s="164"/>
      <c r="B42" s="177" t="s">
        <v>357</v>
      </c>
      <c r="C42" s="162">
        <f>C43</f>
        <v>200</v>
      </c>
      <c r="D42" s="162">
        <f aca="true" t="shared" si="15" ref="D42:P42">D43</f>
        <v>0</v>
      </c>
      <c r="E42" s="162">
        <f t="shared" si="15"/>
        <v>0</v>
      </c>
      <c r="F42" s="162">
        <f t="shared" si="15"/>
        <v>0</v>
      </c>
      <c r="G42" s="162">
        <f t="shared" si="15"/>
        <v>0</v>
      </c>
      <c r="H42" s="162">
        <f t="shared" si="15"/>
        <v>0</v>
      </c>
      <c r="I42" s="162">
        <f t="shared" si="15"/>
        <v>0</v>
      </c>
      <c r="J42" s="162">
        <f t="shared" si="15"/>
        <v>0</v>
      </c>
      <c r="K42" s="162">
        <f t="shared" si="15"/>
        <v>0</v>
      </c>
      <c r="L42" s="162">
        <f t="shared" si="15"/>
        <v>0</v>
      </c>
      <c r="M42" s="162">
        <f t="shared" si="15"/>
        <v>0</v>
      </c>
      <c r="N42" s="162">
        <f t="shared" si="15"/>
        <v>0</v>
      </c>
      <c r="O42" s="162">
        <f t="shared" si="15"/>
        <v>200</v>
      </c>
      <c r="P42" s="162">
        <f t="shared" si="15"/>
        <v>0</v>
      </c>
      <c r="Q42" s="112"/>
    </row>
    <row r="43" spans="1:17" s="92" customFormat="1" ht="12.75">
      <c r="A43" s="172">
        <v>1</v>
      </c>
      <c r="B43" s="168" t="s">
        <v>380</v>
      </c>
      <c r="C43" s="169">
        <f t="shared" si="2"/>
        <v>200</v>
      </c>
      <c r="D43" s="171"/>
      <c r="E43" s="171"/>
      <c r="F43" s="171"/>
      <c r="G43" s="171"/>
      <c r="H43" s="171"/>
      <c r="I43" s="171"/>
      <c r="J43" s="171"/>
      <c r="K43" s="171"/>
      <c r="L43" s="171"/>
      <c r="M43" s="171"/>
      <c r="N43" s="117"/>
      <c r="O43" s="271">
        <v>200</v>
      </c>
      <c r="P43" s="171"/>
      <c r="Q43" s="171"/>
    </row>
    <row r="44" spans="1:17" s="92" customFormat="1" ht="12.75">
      <c r="A44" s="164" t="s">
        <v>84</v>
      </c>
      <c r="B44" s="177" t="s">
        <v>381</v>
      </c>
      <c r="C44" s="162">
        <f aca="true" t="shared" si="16" ref="C44:P44">C45+C54</f>
        <v>134600</v>
      </c>
      <c r="D44" s="162">
        <f t="shared" si="16"/>
        <v>0</v>
      </c>
      <c r="E44" s="162">
        <f t="shared" si="16"/>
        <v>0</v>
      </c>
      <c r="F44" s="162">
        <f t="shared" si="16"/>
        <v>0</v>
      </c>
      <c r="G44" s="162">
        <f t="shared" si="16"/>
        <v>0</v>
      </c>
      <c r="H44" s="162">
        <f t="shared" si="16"/>
        <v>0</v>
      </c>
      <c r="I44" s="162">
        <f t="shared" si="16"/>
        <v>0</v>
      </c>
      <c r="J44" s="162">
        <f t="shared" si="16"/>
        <v>0</v>
      </c>
      <c r="K44" s="162">
        <f t="shared" si="16"/>
        <v>134600</v>
      </c>
      <c r="L44" s="162">
        <f t="shared" si="16"/>
        <v>134600</v>
      </c>
      <c r="M44" s="162">
        <f t="shared" si="16"/>
        <v>0</v>
      </c>
      <c r="N44" s="162">
        <f t="shared" si="16"/>
        <v>0</v>
      </c>
      <c r="O44" s="162">
        <f t="shared" si="16"/>
        <v>0</v>
      </c>
      <c r="P44" s="162">
        <f t="shared" si="16"/>
        <v>0</v>
      </c>
      <c r="Q44" s="171"/>
    </row>
    <row r="45" spans="1:17" ht="12.75">
      <c r="A45" s="164" t="s">
        <v>379</v>
      </c>
      <c r="B45" s="177" t="s">
        <v>356</v>
      </c>
      <c r="C45" s="162">
        <f aca="true" t="shared" si="17" ref="C45:P45">C46+C51</f>
        <v>134500</v>
      </c>
      <c r="D45" s="162">
        <f t="shared" si="17"/>
        <v>0</v>
      </c>
      <c r="E45" s="162">
        <f t="shared" si="17"/>
        <v>0</v>
      </c>
      <c r="F45" s="162">
        <f t="shared" si="17"/>
        <v>0</v>
      </c>
      <c r="G45" s="162">
        <f t="shared" si="17"/>
        <v>0</v>
      </c>
      <c r="H45" s="162">
        <f t="shared" si="17"/>
        <v>0</v>
      </c>
      <c r="I45" s="162">
        <f t="shared" si="17"/>
        <v>0</v>
      </c>
      <c r="J45" s="162">
        <f t="shared" si="17"/>
        <v>0</v>
      </c>
      <c r="K45" s="162">
        <f t="shared" si="17"/>
        <v>134500</v>
      </c>
      <c r="L45" s="162">
        <f t="shared" si="17"/>
        <v>134500</v>
      </c>
      <c r="M45" s="162">
        <f t="shared" si="17"/>
        <v>0</v>
      </c>
      <c r="N45" s="162">
        <f t="shared" si="17"/>
        <v>0</v>
      </c>
      <c r="O45" s="162">
        <f t="shared" si="17"/>
        <v>0</v>
      </c>
      <c r="P45" s="162">
        <f t="shared" si="17"/>
        <v>0</v>
      </c>
      <c r="Q45" s="171"/>
    </row>
    <row r="46" spans="1:17" ht="12.75">
      <c r="A46" s="164" t="s">
        <v>140</v>
      </c>
      <c r="B46" s="177" t="s">
        <v>357</v>
      </c>
      <c r="C46" s="162">
        <f aca="true" t="shared" si="18" ref="C46:P46">SUM(C47:C50)</f>
        <v>79500</v>
      </c>
      <c r="D46" s="162">
        <f t="shared" si="18"/>
        <v>0</v>
      </c>
      <c r="E46" s="162">
        <f t="shared" si="18"/>
        <v>0</v>
      </c>
      <c r="F46" s="162">
        <f t="shared" si="18"/>
        <v>0</v>
      </c>
      <c r="G46" s="162">
        <f t="shared" si="18"/>
        <v>0</v>
      </c>
      <c r="H46" s="162">
        <f t="shared" si="18"/>
        <v>0</v>
      </c>
      <c r="I46" s="162">
        <f t="shared" si="18"/>
        <v>0</v>
      </c>
      <c r="J46" s="162">
        <f t="shared" si="18"/>
        <v>0</v>
      </c>
      <c r="K46" s="162">
        <f t="shared" si="18"/>
        <v>79500</v>
      </c>
      <c r="L46" s="162">
        <f t="shared" si="18"/>
        <v>79500</v>
      </c>
      <c r="M46" s="162">
        <f t="shared" si="18"/>
        <v>0</v>
      </c>
      <c r="N46" s="162">
        <f t="shared" si="18"/>
        <v>0</v>
      </c>
      <c r="O46" s="162">
        <f t="shared" si="18"/>
        <v>0</v>
      </c>
      <c r="P46" s="162">
        <f t="shared" si="18"/>
        <v>0</v>
      </c>
      <c r="Q46" s="112"/>
    </row>
    <row r="47" spans="1:17" ht="25.5">
      <c r="A47" s="172">
        <v>1</v>
      </c>
      <c r="B47" s="180" t="s">
        <v>339</v>
      </c>
      <c r="C47" s="169">
        <f t="shared" si="2"/>
        <v>40000</v>
      </c>
      <c r="D47" s="118"/>
      <c r="E47" s="118"/>
      <c r="F47" s="118"/>
      <c r="G47" s="118"/>
      <c r="H47" s="118"/>
      <c r="I47" s="118"/>
      <c r="J47" s="118"/>
      <c r="K47" s="169">
        <f>+L47+M47</f>
        <v>40000</v>
      </c>
      <c r="L47" s="117">
        <v>40000</v>
      </c>
      <c r="M47" s="118"/>
      <c r="N47" s="118"/>
      <c r="O47" s="118"/>
      <c r="P47" s="118"/>
      <c r="Q47" s="171"/>
    </row>
    <row r="48" spans="1:17" ht="30" customHeight="1">
      <c r="A48" s="172">
        <v>2</v>
      </c>
      <c r="B48" s="168" t="s">
        <v>340</v>
      </c>
      <c r="C48" s="169">
        <f t="shared" si="2"/>
        <v>2500</v>
      </c>
      <c r="D48" s="112"/>
      <c r="E48" s="112"/>
      <c r="F48" s="112"/>
      <c r="G48" s="112"/>
      <c r="H48" s="112"/>
      <c r="I48" s="112"/>
      <c r="J48" s="112"/>
      <c r="K48" s="169">
        <f>+L48+M48</f>
        <v>2500</v>
      </c>
      <c r="L48" s="170">
        <v>2500</v>
      </c>
      <c r="M48" s="112"/>
      <c r="N48" s="112"/>
      <c r="O48" s="112"/>
      <c r="P48" s="112"/>
      <c r="Q48" s="171"/>
    </row>
    <row r="49" spans="1:17" s="92" customFormat="1" ht="42.75" customHeight="1" hidden="1">
      <c r="A49" s="172">
        <v>3</v>
      </c>
      <c r="B49" s="168" t="s">
        <v>383</v>
      </c>
      <c r="C49" s="169">
        <f t="shared" si="2"/>
        <v>25000</v>
      </c>
      <c r="D49" s="171"/>
      <c r="E49" s="171"/>
      <c r="F49" s="171"/>
      <c r="G49" s="171"/>
      <c r="H49" s="171"/>
      <c r="I49" s="171"/>
      <c r="J49" s="171"/>
      <c r="K49" s="169">
        <f>+L49+M49</f>
        <v>25000</v>
      </c>
      <c r="L49" s="170">
        <v>25000</v>
      </c>
      <c r="M49" s="171"/>
      <c r="N49" s="171"/>
      <c r="O49" s="171"/>
      <c r="P49" s="171"/>
      <c r="Q49" s="171"/>
    </row>
    <row r="50" spans="1:17" s="92" customFormat="1" ht="54" customHeight="1" hidden="1">
      <c r="A50" s="172">
        <v>4</v>
      </c>
      <c r="B50" s="175" t="s">
        <v>384</v>
      </c>
      <c r="C50" s="169">
        <f t="shared" si="2"/>
        <v>12000</v>
      </c>
      <c r="D50" s="179"/>
      <c r="E50" s="179"/>
      <c r="F50" s="179"/>
      <c r="G50" s="179"/>
      <c r="H50" s="179"/>
      <c r="I50" s="179"/>
      <c r="J50" s="179"/>
      <c r="K50" s="169">
        <f>+L50+M50</f>
        <v>12000</v>
      </c>
      <c r="L50" s="170">
        <v>12000</v>
      </c>
      <c r="M50" s="179"/>
      <c r="N50" s="179"/>
      <c r="O50" s="179"/>
      <c r="P50" s="179"/>
      <c r="Q50" s="112"/>
    </row>
    <row r="51" spans="1:17" ht="12.75">
      <c r="A51" s="164" t="s">
        <v>141</v>
      </c>
      <c r="B51" s="165" t="s">
        <v>361</v>
      </c>
      <c r="C51" s="162">
        <f>SUM(C52:C53)</f>
        <v>55000</v>
      </c>
      <c r="D51" s="162">
        <f aca="true" t="shared" si="19" ref="D51:P51">SUM(D52:D53)</f>
        <v>0</v>
      </c>
      <c r="E51" s="162">
        <f t="shared" si="19"/>
        <v>0</v>
      </c>
      <c r="F51" s="162">
        <f t="shared" si="19"/>
        <v>0</v>
      </c>
      <c r="G51" s="162">
        <f t="shared" si="19"/>
        <v>0</v>
      </c>
      <c r="H51" s="162">
        <f t="shared" si="19"/>
        <v>0</v>
      </c>
      <c r="I51" s="162">
        <f t="shared" si="19"/>
        <v>0</v>
      </c>
      <c r="J51" s="162">
        <f t="shared" si="19"/>
        <v>0</v>
      </c>
      <c r="K51" s="162">
        <f t="shared" si="19"/>
        <v>55000</v>
      </c>
      <c r="L51" s="162">
        <f t="shared" si="19"/>
        <v>55000</v>
      </c>
      <c r="M51" s="162">
        <f t="shared" si="19"/>
        <v>0</v>
      </c>
      <c r="N51" s="162">
        <f t="shared" si="19"/>
        <v>0</v>
      </c>
      <c r="O51" s="162">
        <f t="shared" si="19"/>
        <v>0</v>
      </c>
      <c r="P51" s="162">
        <f t="shared" si="19"/>
        <v>0</v>
      </c>
      <c r="Q51" s="171"/>
    </row>
    <row r="52" spans="1:17" ht="38.25">
      <c r="A52" s="172">
        <v>1</v>
      </c>
      <c r="B52" s="181" t="s">
        <v>386</v>
      </c>
      <c r="C52" s="169">
        <f t="shared" si="2"/>
        <v>30000</v>
      </c>
      <c r="D52" s="171"/>
      <c r="E52" s="171"/>
      <c r="F52" s="171"/>
      <c r="G52" s="171"/>
      <c r="H52" s="171"/>
      <c r="I52" s="171"/>
      <c r="J52" s="171"/>
      <c r="K52" s="169">
        <f>+L52+M52</f>
        <v>30000</v>
      </c>
      <c r="L52" s="271">
        <v>30000</v>
      </c>
      <c r="M52" s="171"/>
      <c r="N52" s="171"/>
      <c r="O52" s="171"/>
      <c r="P52" s="171"/>
      <c r="Q52" s="171"/>
    </row>
    <row r="53" spans="1:17" ht="12.75">
      <c r="A53" s="172">
        <v>2</v>
      </c>
      <c r="B53" s="168" t="s">
        <v>387</v>
      </c>
      <c r="C53" s="169">
        <f t="shared" si="2"/>
        <v>25000</v>
      </c>
      <c r="D53" s="171"/>
      <c r="E53" s="171"/>
      <c r="F53" s="171"/>
      <c r="G53" s="171"/>
      <c r="H53" s="171"/>
      <c r="I53" s="171"/>
      <c r="J53" s="171"/>
      <c r="K53" s="171">
        <f>+L53+M53</f>
        <v>25000</v>
      </c>
      <c r="L53" s="271">
        <v>25000</v>
      </c>
      <c r="M53" s="171"/>
      <c r="N53" s="171"/>
      <c r="O53" s="171"/>
      <c r="P53" s="171"/>
      <c r="Q53" s="112"/>
    </row>
    <row r="54" spans="1:17" ht="12.75">
      <c r="A54" s="164" t="s">
        <v>417</v>
      </c>
      <c r="B54" s="165" t="s">
        <v>366</v>
      </c>
      <c r="C54" s="162">
        <f aca="true" t="shared" si="20" ref="C54:P54">SUM(C55:C55)</f>
        <v>100</v>
      </c>
      <c r="D54" s="162">
        <f t="shared" si="20"/>
        <v>0</v>
      </c>
      <c r="E54" s="162">
        <f t="shared" si="20"/>
        <v>0</v>
      </c>
      <c r="F54" s="162">
        <f t="shared" si="20"/>
        <v>0</v>
      </c>
      <c r="G54" s="162">
        <f t="shared" si="20"/>
        <v>0</v>
      </c>
      <c r="H54" s="162">
        <f t="shared" si="20"/>
        <v>0</v>
      </c>
      <c r="I54" s="162">
        <f t="shared" si="20"/>
        <v>0</v>
      </c>
      <c r="J54" s="162">
        <f t="shared" si="20"/>
        <v>0</v>
      </c>
      <c r="K54" s="162">
        <f t="shared" si="20"/>
        <v>100</v>
      </c>
      <c r="L54" s="162">
        <f t="shared" si="20"/>
        <v>100</v>
      </c>
      <c r="M54" s="162">
        <f t="shared" si="20"/>
        <v>0</v>
      </c>
      <c r="N54" s="162">
        <f t="shared" si="20"/>
        <v>0</v>
      </c>
      <c r="O54" s="162">
        <f t="shared" si="20"/>
        <v>0</v>
      </c>
      <c r="P54" s="162">
        <f t="shared" si="20"/>
        <v>0</v>
      </c>
      <c r="Q54" s="112"/>
    </row>
    <row r="55" spans="1:17" ht="51">
      <c r="A55" s="172">
        <v>1</v>
      </c>
      <c r="B55" s="168" t="s">
        <v>388</v>
      </c>
      <c r="C55" s="169">
        <f t="shared" si="2"/>
        <v>100</v>
      </c>
      <c r="D55" s="171"/>
      <c r="E55" s="171"/>
      <c r="F55" s="171"/>
      <c r="G55" s="171"/>
      <c r="H55" s="171"/>
      <c r="I55" s="171"/>
      <c r="J55" s="171"/>
      <c r="K55" s="171">
        <f>+L55+M55</f>
        <v>100</v>
      </c>
      <c r="L55" s="271">
        <v>100</v>
      </c>
      <c r="M55" s="170"/>
      <c r="N55" s="171"/>
      <c r="O55" s="171"/>
      <c r="P55" s="171"/>
      <c r="Q55" s="171"/>
    </row>
    <row r="56" spans="1:17" ht="12.75">
      <c r="A56" s="164" t="s">
        <v>150</v>
      </c>
      <c r="B56" s="177" t="s">
        <v>389</v>
      </c>
      <c r="C56" s="162">
        <f>C57+C65</f>
        <v>11600</v>
      </c>
      <c r="D56" s="162">
        <f aca="true" t="shared" si="21" ref="D56:Q56">D57+D65</f>
        <v>0</v>
      </c>
      <c r="E56" s="162">
        <f t="shared" si="21"/>
        <v>0</v>
      </c>
      <c r="F56" s="162">
        <f t="shared" si="21"/>
        <v>0</v>
      </c>
      <c r="G56" s="162">
        <f t="shared" si="21"/>
        <v>11600</v>
      </c>
      <c r="H56" s="162">
        <f t="shared" si="21"/>
        <v>0</v>
      </c>
      <c r="I56" s="162">
        <f t="shared" si="21"/>
        <v>0</v>
      </c>
      <c r="J56" s="162">
        <f t="shared" si="21"/>
        <v>0</v>
      </c>
      <c r="K56" s="162">
        <f t="shared" si="21"/>
        <v>0</v>
      </c>
      <c r="L56" s="162">
        <f t="shared" si="21"/>
        <v>0</v>
      </c>
      <c r="M56" s="162">
        <f t="shared" si="21"/>
        <v>0</v>
      </c>
      <c r="N56" s="162">
        <f t="shared" si="21"/>
        <v>0</v>
      </c>
      <c r="O56" s="162">
        <f t="shared" si="21"/>
        <v>0</v>
      </c>
      <c r="P56" s="162">
        <f t="shared" si="21"/>
        <v>0</v>
      </c>
      <c r="Q56" s="162">
        <f t="shared" si="21"/>
        <v>0</v>
      </c>
    </row>
    <row r="57" spans="1:17" ht="12.75">
      <c r="A57" s="164" t="s">
        <v>382</v>
      </c>
      <c r="B57" s="177" t="s">
        <v>356</v>
      </c>
      <c r="C57" s="162">
        <f>C58</f>
        <v>11400</v>
      </c>
      <c r="D57" s="162">
        <f aca="true" t="shared" si="22" ref="D57:P57">D58</f>
        <v>0</v>
      </c>
      <c r="E57" s="162">
        <f t="shared" si="22"/>
        <v>0</v>
      </c>
      <c r="F57" s="162">
        <f t="shared" si="22"/>
        <v>0</v>
      </c>
      <c r="G57" s="162">
        <f t="shared" si="22"/>
        <v>11400</v>
      </c>
      <c r="H57" s="162">
        <f t="shared" si="22"/>
        <v>0</v>
      </c>
      <c r="I57" s="162">
        <f t="shared" si="22"/>
        <v>0</v>
      </c>
      <c r="J57" s="162">
        <f t="shared" si="22"/>
        <v>0</v>
      </c>
      <c r="K57" s="162">
        <f t="shared" si="22"/>
        <v>0</v>
      </c>
      <c r="L57" s="162">
        <f t="shared" si="22"/>
        <v>0</v>
      </c>
      <c r="M57" s="162">
        <f t="shared" si="22"/>
        <v>0</v>
      </c>
      <c r="N57" s="162">
        <f t="shared" si="22"/>
        <v>0</v>
      </c>
      <c r="O57" s="162">
        <f t="shared" si="22"/>
        <v>0</v>
      </c>
      <c r="P57" s="162">
        <f t="shared" si="22"/>
        <v>0</v>
      </c>
      <c r="Q57" s="112"/>
    </row>
    <row r="58" spans="1:17" ht="12.75">
      <c r="A58" s="164" t="s">
        <v>140</v>
      </c>
      <c r="B58" s="177" t="s">
        <v>361</v>
      </c>
      <c r="C58" s="162">
        <f aca="true" t="shared" si="23" ref="C58:P58">SUM(C59:C64)</f>
        <v>11400</v>
      </c>
      <c r="D58" s="162">
        <f t="shared" si="23"/>
        <v>0</v>
      </c>
      <c r="E58" s="162">
        <f t="shared" si="23"/>
        <v>0</v>
      </c>
      <c r="F58" s="162">
        <f t="shared" si="23"/>
        <v>0</v>
      </c>
      <c r="G58" s="162">
        <f t="shared" si="23"/>
        <v>11400</v>
      </c>
      <c r="H58" s="162">
        <f t="shared" si="23"/>
        <v>0</v>
      </c>
      <c r="I58" s="162">
        <f t="shared" si="23"/>
        <v>0</v>
      </c>
      <c r="J58" s="162">
        <f t="shared" si="23"/>
        <v>0</v>
      </c>
      <c r="K58" s="162">
        <f t="shared" si="23"/>
        <v>0</v>
      </c>
      <c r="L58" s="162">
        <f t="shared" si="23"/>
        <v>0</v>
      </c>
      <c r="M58" s="162">
        <f t="shared" si="23"/>
        <v>0</v>
      </c>
      <c r="N58" s="162">
        <f t="shared" si="23"/>
        <v>0</v>
      </c>
      <c r="O58" s="162">
        <f t="shared" si="23"/>
        <v>0</v>
      </c>
      <c r="P58" s="162">
        <f t="shared" si="23"/>
        <v>0</v>
      </c>
      <c r="Q58" s="171"/>
    </row>
    <row r="59" spans="1:17" ht="12.75">
      <c r="A59" s="172">
        <v>1</v>
      </c>
      <c r="B59" s="275" t="s">
        <v>418</v>
      </c>
      <c r="C59" s="169">
        <f t="shared" si="2"/>
        <v>2100</v>
      </c>
      <c r="D59" s="171"/>
      <c r="E59" s="171"/>
      <c r="F59" s="171"/>
      <c r="G59" s="171">
        <v>2100</v>
      </c>
      <c r="H59" s="171"/>
      <c r="I59" s="171"/>
      <c r="J59" s="171"/>
      <c r="K59" s="171"/>
      <c r="L59" s="171"/>
      <c r="M59" s="171"/>
      <c r="N59" s="171"/>
      <c r="O59" s="171"/>
      <c r="P59" s="171"/>
      <c r="Q59" s="171"/>
    </row>
    <row r="60" spans="1:17" ht="25.5">
      <c r="A60" s="172">
        <v>2</v>
      </c>
      <c r="B60" s="275" t="s">
        <v>419</v>
      </c>
      <c r="C60" s="169">
        <f t="shared" si="2"/>
        <v>1650</v>
      </c>
      <c r="D60" s="162"/>
      <c r="E60" s="162"/>
      <c r="F60" s="169"/>
      <c r="G60" s="169">
        <v>1650</v>
      </c>
      <c r="H60" s="162"/>
      <c r="I60" s="162"/>
      <c r="J60" s="162"/>
      <c r="K60" s="162"/>
      <c r="L60" s="162"/>
      <c r="M60" s="162"/>
      <c r="N60" s="162"/>
      <c r="O60" s="162"/>
      <c r="P60" s="162"/>
      <c r="Q60" s="112"/>
    </row>
    <row r="61" spans="1:17" ht="12.75">
      <c r="A61" s="172">
        <v>3</v>
      </c>
      <c r="B61" s="168" t="s">
        <v>420</v>
      </c>
      <c r="C61" s="169">
        <f t="shared" si="2"/>
        <v>1800</v>
      </c>
      <c r="D61" s="162"/>
      <c r="E61" s="162"/>
      <c r="F61" s="169"/>
      <c r="G61" s="169">
        <v>1800</v>
      </c>
      <c r="H61" s="162"/>
      <c r="I61" s="162"/>
      <c r="J61" s="162"/>
      <c r="K61" s="162"/>
      <c r="L61" s="162"/>
      <c r="M61" s="162"/>
      <c r="N61" s="162">
        <f>+N62+N67</f>
        <v>0</v>
      </c>
      <c r="O61" s="162">
        <f>+O62+O67</f>
        <v>0</v>
      </c>
      <c r="P61" s="162">
        <f>+P62+P67</f>
        <v>0</v>
      </c>
      <c r="Q61" s="112"/>
    </row>
    <row r="62" spans="1:17" ht="25.5">
      <c r="A62" s="172">
        <v>4</v>
      </c>
      <c r="B62" s="168" t="s">
        <v>421</v>
      </c>
      <c r="C62" s="169">
        <f t="shared" si="2"/>
        <v>1500</v>
      </c>
      <c r="D62" s="162"/>
      <c r="E62" s="162"/>
      <c r="F62" s="169"/>
      <c r="G62" s="169">
        <v>1500</v>
      </c>
      <c r="H62" s="162"/>
      <c r="I62" s="162"/>
      <c r="J62" s="162"/>
      <c r="K62" s="162"/>
      <c r="L62" s="162"/>
      <c r="M62" s="162"/>
      <c r="N62" s="162">
        <f>+SUM(N63:N64)</f>
        <v>0</v>
      </c>
      <c r="O62" s="162">
        <f>+SUM(O63:O64)</f>
        <v>0</v>
      </c>
      <c r="P62" s="162">
        <f>+SUM(P63:P64)</f>
        <v>0</v>
      </c>
      <c r="Q62" s="171"/>
    </row>
    <row r="63" spans="1:17" ht="28.5" customHeight="1">
      <c r="A63" s="172">
        <v>5</v>
      </c>
      <c r="B63" s="168" t="s">
        <v>422</v>
      </c>
      <c r="C63" s="169">
        <f t="shared" si="2"/>
        <v>3100</v>
      </c>
      <c r="D63" s="170"/>
      <c r="E63" s="171"/>
      <c r="F63" s="171"/>
      <c r="G63" s="171">
        <v>3100</v>
      </c>
      <c r="H63" s="171"/>
      <c r="I63" s="171"/>
      <c r="J63" s="171"/>
      <c r="K63" s="171"/>
      <c r="L63" s="171"/>
      <c r="M63" s="171"/>
      <c r="N63" s="171"/>
      <c r="O63" s="171"/>
      <c r="P63" s="171"/>
      <c r="Q63" s="171"/>
    </row>
    <row r="64" spans="1:17" ht="25.5">
      <c r="A64" s="172">
        <v>6</v>
      </c>
      <c r="B64" s="168" t="s">
        <v>423</v>
      </c>
      <c r="C64" s="169">
        <f t="shared" si="2"/>
        <v>1250</v>
      </c>
      <c r="D64" s="170"/>
      <c r="E64" s="171"/>
      <c r="F64" s="171"/>
      <c r="G64" s="171">
        <v>1250</v>
      </c>
      <c r="H64" s="171"/>
      <c r="I64" s="171"/>
      <c r="J64" s="171"/>
      <c r="K64" s="171"/>
      <c r="L64" s="171"/>
      <c r="M64" s="171"/>
      <c r="N64" s="171"/>
      <c r="O64" s="171"/>
      <c r="P64" s="171"/>
      <c r="Q64" s="171"/>
    </row>
    <row r="65" spans="1:17" ht="12.75">
      <c r="A65" s="164" t="s">
        <v>385</v>
      </c>
      <c r="B65" s="177" t="s">
        <v>366</v>
      </c>
      <c r="C65" s="162">
        <f>C66</f>
        <v>200</v>
      </c>
      <c r="D65" s="162">
        <f aca="true" t="shared" si="24" ref="D65:Q65">D66</f>
        <v>0</v>
      </c>
      <c r="E65" s="162">
        <f t="shared" si="24"/>
        <v>0</v>
      </c>
      <c r="F65" s="162">
        <f t="shared" si="24"/>
        <v>0</v>
      </c>
      <c r="G65" s="162">
        <f t="shared" si="24"/>
        <v>200</v>
      </c>
      <c r="H65" s="162">
        <f t="shared" si="24"/>
        <v>0</v>
      </c>
      <c r="I65" s="162">
        <f t="shared" si="24"/>
        <v>0</v>
      </c>
      <c r="J65" s="162">
        <f t="shared" si="24"/>
        <v>0</v>
      </c>
      <c r="K65" s="162">
        <f t="shared" si="24"/>
        <v>0</v>
      </c>
      <c r="L65" s="162">
        <f t="shared" si="24"/>
        <v>0</v>
      </c>
      <c r="M65" s="162">
        <f t="shared" si="24"/>
        <v>0</v>
      </c>
      <c r="N65" s="162">
        <f t="shared" si="24"/>
        <v>0</v>
      </c>
      <c r="O65" s="162">
        <f t="shared" si="24"/>
        <v>0</v>
      </c>
      <c r="P65" s="162">
        <f t="shared" si="24"/>
        <v>0</v>
      </c>
      <c r="Q65" s="162">
        <f t="shared" si="24"/>
        <v>0</v>
      </c>
    </row>
    <row r="66" spans="1:17" ht="25.5">
      <c r="A66" s="172">
        <v>1</v>
      </c>
      <c r="B66" s="168" t="s">
        <v>424</v>
      </c>
      <c r="C66" s="169">
        <f t="shared" si="2"/>
        <v>200</v>
      </c>
      <c r="D66" s="170"/>
      <c r="E66" s="171"/>
      <c r="F66" s="171"/>
      <c r="G66" s="271">
        <v>200</v>
      </c>
      <c r="H66" s="171"/>
      <c r="I66" s="171"/>
      <c r="J66" s="171"/>
      <c r="K66" s="171"/>
      <c r="L66" s="171"/>
      <c r="M66" s="171"/>
      <c r="N66" s="171"/>
      <c r="O66" s="171"/>
      <c r="P66" s="171"/>
      <c r="Q66" s="171"/>
    </row>
    <row r="67" spans="1:17" ht="12.75">
      <c r="A67" s="182" t="s">
        <v>151</v>
      </c>
      <c r="B67" s="183" t="s">
        <v>391</v>
      </c>
      <c r="C67" s="162">
        <f>C68</f>
        <v>200</v>
      </c>
      <c r="D67" s="162">
        <f aca="true" t="shared" si="25" ref="D67:P68">D68</f>
        <v>0</v>
      </c>
      <c r="E67" s="162">
        <f t="shared" si="25"/>
        <v>0</v>
      </c>
      <c r="F67" s="162">
        <f t="shared" si="25"/>
        <v>0</v>
      </c>
      <c r="G67" s="162">
        <f t="shared" si="25"/>
        <v>0</v>
      </c>
      <c r="H67" s="162">
        <f t="shared" si="25"/>
        <v>0</v>
      </c>
      <c r="I67" s="162">
        <f t="shared" si="25"/>
        <v>0</v>
      </c>
      <c r="J67" s="162">
        <f t="shared" si="25"/>
        <v>0</v>
      </c>
      <c r="K67" s="162">
        <f t="shared" si="25"/>
        <v>200</v>
      </c>
      <c r="L67" s="162">
        <f t="shared" si="25"/>
        <v>0</v>
      </c>
      <c r="M67" s="162">
        <f t="shared" si="25"/>
        <v>200</v>
      </c>
      <c r="N67" s="162">
        <f t="shared" si="25"/>
        <v>0</v>
      </c>
      <c r="O67" s="162">
        <f t="shared" si="25"/>
        <v>0</v>
      </c>
      <c r="P67" s="162">
        <f t="shared" si="25"/>
        <v>0</v>
      </c>
      <c r="Q67" s="171"/>
    </row>
    <row r="68" spans="1:17" ht="12.75">
      <c r="A68" s="182" t="s">
        <v>390</v>
      </c>
      <c r="B68" s="177" t="s">
        <v>366</v>
      </c>
      <c r="C68" s="162">
        <f>C69</f>
        <v>200</v>
      </c>
      <c r="D68" s="162">
        <f t="shared" si="25"/>
        <v>0</v>
      </c>
      <c r="E68" s="162">
        <f t="shared" si="25"/>
        <v>0</v>
      </c>
      <c r="F68" s="162">
        <f t="shared" si="25"/>
        <v>0</v>
      </c>
      <c r="G68" s="162">
        <f t="shared" si="25"/>
        <v>0</v>
      </c>
      <c r="H68" s="162">
        <f t="shared" si="25"/>
        <v>0</v>
      </c>
      <c r="I68" s="162">
        <f t="shared" si="25"/>
        <v>0</v>
      </c>
      <c r="J68" s="162">
        <f t="shared" si="25"/>
        <v>0</v>
      </c>
      <c r="K68" s="162">
        <f t="shared" si="25"/>
        <v>200</v>
      </c>
      <c r="L68" s="162">
        <f t="shared" si="25"/>
        <v>0</v>
      </c>
      <c r="M68" s="162">
        <f t="shared" si="25"/>
        <v>200</v>
      </c>
      <c r="N68" s="162">
        <f t="shared" si="25"/>
        <v>0</v>
      </c>
      <c r="O68" s="162">
        <f t="shared" si="25"/>
        <v>0</v>
      </c>
      <c r="P68" s="162">
        <f t="shared" si="25"/>
        <v>0</v>
      </c>
      <c r="Q68" s="171"/>
    </row>
    <row r="69" spans="1:17" ht="51">
      <c r="A69" s="172"/>
      <c r="B69" s="274" t="s">
        <v>425</v>
      </c>
      <c r="C69" s="169">
        <f>+SUM(D69:K69)+SUM(N69:P69)</f>
        <v>200</v>
      </c>
      <c r="D69" s="162"/>
      <c r="E69" s="162"/>
      <c r="F69" s="162"/>
      <c r="G69" s="162"/>
      <c r="H69" s="162"/>
      <c r="I69" s="162"/>
      <c r="J69" s="162"/>
      <c r="K69" s="169">
        <f>L69+M69</f>
        <v>200</v>
      </c>
      <c r="L69" s="162"/>
      <c r="M69" s="276">
        <v>200</v>
      </c>
      <c r="N69" s="162"/>
      <c r="O69" s="162"/>
      <c r="P69" s="162"/>
      <c r="Q69" s="112"/>
    </row>
    <row r="70" spans="1:17" ht="12.75">
      <c r="A70" s="119" t="s">
        <v>271</v>
      </c>
      <c r="B70" s="112" t="s">
        <v>392</v>
      </c>
      <c r="C70" s="162">
        <f>Q70</f>
        <v>105180</v>
      </c>
      <c r="D70" s="112"/>
      <c r="E70" s="112"/>
      <c r="F70" s="112"/>
      <c r="G70" s="112"/>
      <c r="H70" s="112"/>
      <c r="I70" s="112"/>
      <c r="J70" s="112"/>
      <c r="K70" s="112"/>
      <c r="L70" s="112"/>
      <c r="M70" s="112"/>
      <c r="N70" s="112"/>
      <c r="O70" s="112"/>
      <c r="P70" s="112"/>
      <c r="Q70" s="184">
        <f>13004+14905+18364+5707+25700+9000+7500+5000+5000+1000</f>
        <v>105180</v>
      </c>
    </row>
  </sheetData>
  <sheetProtection/>
  <mergeCells count="21">
    <mergeCell ref="K8:K9"/>
    <mergeCell ref="D8:D9"/>
    <mergeCell ref="D7:Q7"/>
    <mergeCell ref="Q8:Q9"/>
    <mergeCell ref="F8:F9"/>
    <mergeCell ref="G8:G9"/>
    <mergeCell ref="H8:H9"/>
    <mergeCell ref="I8:I9"/>
    <mergeCell ref="O8:O9"/>
    <mergeCell ref="P8:P9"/>
    <mergeCell ref="J8:J9"/>
    <mergeCell ref="E8:E9"/>
    <mergeCell ref="L8:M8"/>
    <mergeCell ref="N8:N9"/>
    <mergeCell ref="M1:P1"/>
    <mergeCell ref="A3:P3"/>
    <mergeCell ref="A4:P4"/>
    <mergeCell ref="A5:P5"/>
    <mergeCell ref="A7:A9"/>
    <mergeCell ref="B7:B9"/>
    <mergeCell ref="C7:C9"/>
  </mergeCells>
  <printOptions/>
  <pageMargins left="0.3937007874015748" right="0.2362204724409449" top="0.31496062992125984" bottom="0.31496062992125984" header="0.2362204724409449" footer="0.2362204724409449"/>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rgb="FFFF0000"/>
  </sheetPr>
  <dimension ref="A1:S129"/>
  <sheetViews>
    <sheetView zoomScale="145" zoomScaleNormal="145" zoomScalePageLayoutView="0" workbookViewId="0" topLeftCell="A1">
      <selection activeCell="F148" sqref="F148"/>
    </sheetView>
  </sheetViews>
  <sheetFormatPr defaultColWidth="9.140625" defaultRowHeight="12.75"/>
  <cols>
    <col min="1" max="1" width="4.28125" style="56" customWidth="1"/>
    <col min="2" max="2" width="26.28125" style="56" customWidth="1"/>
    <col min="3" max="3" width="9.7109375" style="56" customWidth="1"/>
    <col min="4" max="4" width="9.00390625" style="56" customWidth="1"/>
    <col min="5" max="5" width="6.7109375" style="56" customWidth="1"/>
    <col min="6" max="6" width="7.8515625" style="56" customWidth="1"/>
    <col min="7" max="7" width="8.140625" style="56" customWidth="1"/>
    <col min="8" max="9" width="6.8515625" style="56" customWidth="1"/>
    <col min="10" max="10" width="8.140625" style="56" customWidth="1"/>
    <col min="11" max="11" width="8.7109375" style="56" customWidth="1"/>
    <col min="12" max="12" width="5.8515625" style="56" customWidth="1"/>
    <col min="13" max="13" width="8.28125" style="56" customWidth="1"/>
    <col min="14" max="14" width="8.8515625" style="56" customWidth="1"/>
    <col min="15" max="15" width="7.8515625" style="56" customWidth="1"/>
    <col min="16" max="16" width="8.00390625" style="56" customWidth="1"/>
    <col min="17" max="17" width="8.28125" style="56" customWidth="1"/>
    <col min="18" max="16384" width="9.140625" style="56" customWidth="1"/>
  </cols>
  <sheetData>
    <row r="1" spans="1:17" ht="15" customHeight="1">
      <c r="A1" s="40" t="s">
        <v>331</v>
      </c>
      <c r="B1" s="40"/>
      <c r="O1" s="277" t="s">
        <v>235</v>
      </c>
      <c r="P1" s="277"/>
      <c r="Q1" s="277"/>
    </row>
    <row r="2" spans="1:3" ht="16.5">
      <c r="A2" s="43" t="s">
        <v>332</v>
      </c>
      <c r="B2" s="43"/>
      <c r="C2" s="92"/>
    </row>
    <row r="3" spans="1:11" ht="13.5">
      <c r="A3" s="20"/>
      <c r="B3" s="20"/>
      <c r="C3" s="92"/>
      <c r="K3" s="139"/>
    </row>
    <row r="4" spans="1:17" ht="38.25" customHeight="1">
      <c r="A4" s="208" t="s">
        <v>426</v>
      </c>
      <c r="B4" s="208"/>
      <c r="C4" s="208"/>
      <c r="D4" s="208"/>
      <c r="E4" s="208"/>
      <c r="F4" s="208"/>
      <c r="G4" s="208"/>
      <c r="H4" s="208"/>
      <c r="I4" s="208"/>
      <c r="J4" s="208"/>
      <c r="K4" s="208"/>
      <c r="L4" s="208"/>
      <c r="M4" s="208"/>
      <c r="N4" s="208"/>
      <c r="O4" s="208"/>
      <c r="P4" s="208"/>
      <c r="Q4" s="208"/>
    </row>
    <row r="5" spans="1:17" ht="21" customHeight="1">
      <c r="A5" s="236" t="s">
        <v>99</v>
      </c>
      <c r="B5" s="236"/>
      <c r="C5" s="236"/>
      <c r="D5" s="236"/>
      <c r="E5" s="236"/>
      <c r="F5" s="236"/>
      <c r="G5" s="236"/>
      <c r="H5" s="236"/>
      <c r="I5" s="236"/>
      <c r="J5" s="236"/>
      <c r="K5" s="236"/>
      <c r="L5" s="236"/>
      <c r="M5" s="236"/>
      <c r="N5" s="236"/>
      <c r="O5" s="236"/>
      <c r="P5" s="236"/>
      <c r="Q5" s="236"/>
    </row>
    <row r="6" spans="1:17" ht="18.75" customHeight="1">
      <c r="A6" s="220" t="s">
        <v>403</v>
      </c>
      <c r="B6" s="220"/>
      <c r="C6" s="220"/>
      <c r="D6" s="220"/>
      <c r="E6" s="220"/>
      <c r="F6" s="220"/>
      <c r="G6" s="220"/>
      <c r="H6" s="220"/>
      <c r="I6" s="220"/>
      <c r="J6" s="220"/>
      <c r="K6" s="220"/>
      <c r="L6" s="220"/>
      <c r="M6" s="220"/>
      <c r="N6" s="220"/>
      <c r="O6" s="220"/>
      <c r="P6" s="220"/>
      <c r="Q6" s="220"/>
    </row>
    <row r="7" spans="1:17" ht="18" customHeight="1">
      <c r="A7" s="20"/>
      <c r="B7" s="20"/>
      <c r="C7" s="20"/>
      <c r="D7" s="20"/>
      <c r="E7" s="20"/>
      <c r="F7" s="20"/>
      <c r="G7" s="20"/>
      <c r="H7" s="20"/>
      <c r="I7" s="20"/>
      <c r="J7" s="20"/>
      <c r="K7" s="20"/>
      <c r="L7" s="20"/>
      <c r="M7" s="20"/>
      <c r="O7" s="235" t="s">
        <v>0</v>
      </c>
      <c r="P7" s="235"/>
      <c r="Q7" s="235"/>
    </row>
    <row r="8" spans="1:17" s="106" customFormat="1" ht="12.75" customHeight="1">
      <c r="A8" s="232" t="s">
        <v>1</v>
      </c>
      <c r="B8" s="233" t="s">
        <v>180</v>
      </c>
      <c r="C8" s="233" t="s">
        <v>181</v>
      </c>
      <c r="D8" s="234" t="s">
        <v>85</v>
      </c>
      <c r="E8" s="234"/>
      <c r="F8" s="234"/>
      <c r="G8" s="234"/>
      <c r="H8" s="234"/>
      <c r="I8" s="234"/>
      <c r="J8" s="234"/>
      <c r="K8" s="234"/>
      <c r="L8" s="234"/>
      <c r="M8" s="234"/>
      <c r="N8" s="234"/>
      <c r="O8" s="234"/>
      <c r="P8" s="234"/>
      <c r="Q8" s="234"/>
    </row>
    <row r="9" spans="1:19" s="106" customFormat="1" ht="117" customHeight="1">
      <c r="A9" s="232"/>
      <c r="B9" s="233"/>
      <c r="C9" s="233"/>
      <c r="D9" s="143" t="s">
        <v>182</v>
      </c>
      <c r="E9" s="143" t="s">
        <v>183</v>
      </c>
      <c r="F9" s="143" t="s">
        <v>184</v>
      </c>
      <c r="G9" s="143" t="s">
        <v>185</v>
      </c>
      <c r="H9" s="143" t="s">
        <v>186</v>
      </c>
      <c r="I9" s="143" t="s">
        <v>187</v>
      </c>
      <c r="J9" s="143" t="s">
        <v>188</v>
      </c>
      <c r="K9" s="143" t="s">
        <v>189</v>
      </c>
      <c r="L9" s="143" t="s">
        <v>190</v>
      </c>
      <c r="M9" s="143" t="s">
        <v>191</v>
      </c>
      <c r="N9" s="143" t="s">
        <v>192</v>
      </c>
      <c r="O9" s="143" t="s">
        <v>193</v>
      </c>
      <c r="P9" s="143" t="s">
        <v>263</v>
      </c>
      <c r="Q9" s="143" t="s">
        <v>273</v>
      </c>
      <c r="R9" s="124"/>
      <c r="S9" s="124"/>
    </row>
    <row r="10" spans="1:19" s="106" customFormat="1" ht="17.25" customHeight="1">
      <c r="A10" s="140" t="s">
        <v>3</v>
      </c>
      <c r="B10" s="141" t="s">
        <v>4</v>
      </c>
      <c r="C10" s="278">
        <v>1</v>
      </c>
      <c r="D10" s="278">
        <v>2</v>
      </c>
      <c r="E10" s="278">
        <v>3</v>
      </c>
      <c r="F10" s="278">
        <v>4</v>
      </c>
      <c r="G10" s="278">
        <v>5</v>
      </c>
      <c r="H10" s="278">
        <v>6</v>
      </c>
      <c r="I10" s="278">
        <v>7</v>
      </c>
      <c r="J10" s="278">
        <v>8</v>
      </c>
      <c r="K10" s="278">
        <v>9</v>
      </c>
      <c r="L10" s="278">
        <v>10</v>
      </c>
      <c r="M10" s="278">
        <v>11</v>
      </c>
      <c r="N10" s="278">
        <v>12</v>
      </c>
      <c r="O10" s="278">
        <v>13</v>
      </c>
      <c r="P10" s="278">
        <v>14</v>
      </c>
      <c r="Q10" s="278">
        <v>15</v>
      </c>
      <c r="S10" s="124"/>
    </row>
    <row r="11" spans="1:19" s="110" customFormat="1" ht="12.75">
      <c r="A11" s="126"/>
      <c r="B11" s="279" t="s">
        <v>245</v>
      </c>
      <c r="C11" s="280">
        <f>C12+C15+C22+C30+C47+C102+C112+C118+C120+C123+C125-1</f>
        <v>456580.76</v>
      </c>
      <c r="D11" s="280">
        <f>D12+D15+D22+D30+D47+D102+D112+D118+D120+D123+D125-1</f>
        <v>249818.76</v>
      </c>
      <c r="E11" s="280">
        <f>E12+E15+E22+E30+E47+E102+E112+E118+E120+E123+E125</f>
        <v>0</v>
      </c>
      <c r="F11" s="280">
        <f>F12+F15+F22+F30+F47+F102+F112+F118+F120+F123+F125</f>
        <v>5000</v>
      </c>
      <c r="G11" s="280">
        <f>G12+G15+G22+G30+G47+G102+G112+G118+G120+G123+G125</f>
        <v>4318</v>
      </c>
      <c r="H11" s="280">
        <f>H12+H15+H22+H30+H47+H102+H112+H118+H120+H123+H125</f>
        <v>1322</v>
      </c>
      <c r="I11" s="280">
        <f>I12+I15+I22+I30+I47+I102+I112+I118+I120+I123+I125</f>
        <v>1015</v>
      </c>
      <c r="J11" s="280">
        <f>J12+J15+J22+J30+J47+J102+J112+J118+J120+J123+J125</f>
        <v>33568</v>
      </c>
      <c r="K11" s="280">
        <f>K12+K15+K22+K30+K47+K102+K112+K118+K120+K123+K125</f>
        <v>43661</v>
      </c>
      <c r="L11" s="280">
        <f>L12+L15+L22+L30+L47+L102+L112+L118+L120+L123+L125</f>
        <v>0</v>
      </c>
      <c r="M11" s="280">
        <f>M12+M15+M22+M30+M47+M102+M112+M118+M120+M123+M125</f>
        <v>2716</v>
      </c>
      <c r="N11" s="280">
        <f>N12+N15+N22+N30+N47+N102+N112+N118+N120+N123+N125</f>
        <v>49817</v>
      </c>
      <c r="O11" s="280">
        <f>O12+O15+O22+O30+O47+O102+O112+O118+O120+O123+O125</f>
        <v>43672</v>
      </c>
      <c r="P11" s="280">
        <f>P12+P15+P22+P30+P47+P102+P112+P118+P120+P123+P125</f>
        <v>10591</v>
      </c>
      <c r="Q11" s="280">
        <f>Q12+Q15+Q22+Q30+Q47+Q102+Q112+Q118+Q120+Q123+Q125</f>
        <v>11082</v>
      </c>
      <c r="S11" s="144"/>
    </row>
    <row r="12" spans="1:17" s="110" customFormat="1" ht="12.75">
      <c r="A12" s="281" t="s">
        <v>5</v>
      </c>
      <c r="B12" s="282" t="s">
        <v>246</v>
      </c>
      <c r="C12" s="280">
        <f>C13+C14</f>
        <v>9604</v>
      </c>
      <c r="D12" s="280">
        <f aca="true" t="shared" si="0" ref="D12:Q12">D13+D14</f>
        <v>0</v>
      </c>
      <c r="E12" s="280">
        <f t="shared" si="0"/>
        <v>0</v>
      </c>
      <c r="F12" s="280">
        <f t="shared" si="0"/>
        <v>0</v>
      </c>
      <c r="G12" s="280">
        <f t="shared" si="0"/>
        <v>0</v>
      </c>
      <c r="H12" s="280">
        <f t="shared" si="0"/>
        <v>0</v>
      </c>
      <c r="I12" s="280">
        <f t="shared" si="0"/>
        <v>0</v>
      </c>
      <c r="J12" s="280">
        <f t="shared" si="0"/>
        <v>0</v>
      </c>
      <c r="K12" s="280">
        <f t="shared" si="0"/>
        <v>0</v>
      </c>
      <c r="L12" s="280">
        <f t="shared" si="0"/>
        <v>0</v>
      </c>
      <c r="M12" s="280">
        <f t="shared" si="0"/>
        <v>0</v>
      </c>
      <c r="N12" s="280">
        <f t="shared" si="0"/>
        <v>9604</v>
      </c>
      <c r="O12" s="280">
        <f t="shared" si="0"/>
        <v>0</v>
      </c>
      <c r="P12" s="280">
        <f t="shared" si="0"/>
        <v>0</v>
      </c>
      <c r="Q12" s="280">
        <f t="shared" si="0"/>
        <v>0</v>
      </c>
    </row>
    <row r="13" spans="1:17" s="106" customFormat="1" ht="12.75">
      <c r="A13" s="283">
        <v>1</v>
      </c>
      <c r="B13" s="284" t="s">
        <v>346</v>
      </c>
      <c r="C13" s="285">
        <f>SUM(D13:Q13)</f>
        <v>9197</v>
      </c>
      <c r="D13" s="286"/>
      <c r="E13" s="286"/>
      <c r="F13" s="286"/>
      <c r="G13" s="286"/>
      <c r="H13" s="286"/>
      <c r="I13" s="286"/>
      <c r="J13" s="286"/>
      <c r="K13" s="286"/>
      <c r="L13" s="286"/>
      <c r="M13" s="286"/>
      <c r="N13" s="285">
        <v>9197</v>
      </c>
      <c r="O13" s="286"/>
      <c r="P13" s="187"/>
      <c r="Q13" s="187"/>
    </row>
    <row r="14" spans="1:18" s="106" customFormat="1" ht="12.75">
      <c r="A14" s="287">
        <v>2</v>
      </c>
      <c r="B14" s="284" t="s">
        <v>428</v>
      </c>
      <c r="C14" s="285">
        <f>SUM(D14:Q14)</f>
        <v>407</v>
      </c>
      <c r="D14" s="285">
        <v>0</v>
      </c>
      <c r="E14" s="286"/>
      <c r="F14" s="286"/>
      <c r="G14" s="286"/>
      <c r="H14" s="286"/>
      <c r="I14" s="286"/>
      <c r="J14" s="286"/>
      <c r="K14" s="286"/>
      <c r="L14" s="286"/>
      <c r="M14" s="286"/>
      <c r="N14" s="285">
        <v>407</v>
      </c>
      <c r="O14" s="286"/>
      <c r="P14" s="187"/>
      <c r="Q14" s="187"/>
      <c r="R14" s="124"/>
    </row>
    <row r="15" spans="1:17" s="110" customFormat="1" ht="12" customHeight="1">
      <c r="A15" s="126" t="s">
        <v>23</v>
      </c>
      <c r="B15" s="288" t="s">
        <v>247</v>
      </c>
      <c r="C15" s="280">
        <f>SUM(C16:C21)</f>
        <v>4931</v>
      </c>
      <c r="D15" s="280">
        <f aca="true" t="shared" si="1" ref="D15:Q15">SUM(D16:D21)</f>
        <v>0</v>
      </c>
      <c r="E15" s="280">
        <f t="shared" si="1"/>
        <v>0</v>
      </c>
      <c r="F15" s="280">
        <f t="shared" si="1"/>
        <v>0</v>
      </c>
      <c r="G15" s="280">
        <f t="shared" si="1"/>
        <v>0</v>
      </c>
      <c r="H15" s="280">
        <f t="shared" si="1"/>
        <v>0</v>
      </c>
      <c r="I15" s="280">
        <f t="shared" si="1"/>
        <v>0</v>
      </c>
      <c r="J15" s="280">
        <f t="shared" si="1"/>
        <v>0</v>
      </c>
      <c r="K15" s="280">
        <f t="shared" si="1"/>
        <v>0</v>
      </c>
      <c r="L15" s="280">
        <f t="shared" si="1"/>
        <v>0</v>
      </c>
      <c r="M15" s="280">
        <f t="shared" si="1"/>
        <v>0</v>
      </c>
      <c r="N15" s="280">
        <f t="shared" si="1"/>
        <v>4931</v>
      </c>
      <c r="O15" s="280">
        <f t="shared" si="1"/>
        <v>0</v>
      </c>
      <c r="P15" s="280">
        <f t="shared" si="1"/>
        <v>0</v>
      </c>
      <c r="Q15" s="280">
        <f t="shared" si="1"/>
        <v>0</v>
      </c>
    </row>
    <row r="16" spans="1:19" s="106" customFormat="1" ht="12.75">
      <c r="A16" s="287">
        <v>1</v>
      </c>
      <c r="B16" s="284" t="s">
        <v>205</v>
      </c>
      <c r="C16" s="285">
        <f aca="true" t="shared" si="2" ref="C16:C21">SUM(D16:Q16)</f>
        <v>1298</v>
      </c>
      <c r="D16" s="286"/>
      <c r="E16" s="286"/>
      <c r="F16" s="286"/>
      <c r="G16" s="286"/>
      <c r="H16" s="286"/>
      <c r="I16" s="286"/>
      <c r="J16" s="286"/>
      <c r="K16" s="286"/>
      <c r="L16" s="286"/>
      <c r="M16" s="286"/>
      <c r="N16" s="285">
        <v>1298</v>
      </c>
      <c r="O16" s="286"/>
      <c r="P16" s="187"/>
      <c r="Q16" s="187"/>
      <c r="S16" s="124"/>
    </row>
    <row r="17" spans="1:17" s="106" customFormat="1" ht="12.75">
      <c r="A17" s="283">
        <v>2</v>
      </c>
      <c r="B17" s="284" t="s">
        <v>338</v>
      </c>
      <c r="C17" s="285">
        <f t="shared" si="2"/>
        <v>1186</v>
      </c>
      <c r="D17" s="286"/>
      <c r="E17" s="286"/>
      <c r="F17" s="286"/>
      <c r="G17" s="286"/>
      <c r="H17" s="286"/>
      <c r="I17" s="286"/>
      <c r="J17" s="286"/>
      <c r="K17" s="286"/>
      <c r="L17" s="286"/>
      <c r="M17" s="286"/>
      <c r="N17" s="285">
        <v>1186</v>
      </c>
      <c r="O17" s="286"/>
      <c r="P17" s="187"/>
      <c r="Q17" s="187"/>
    </row>
    <row r="18" spans="1:17" s="106" customFormat="1" ht="12.75">
      <c r="A18" s="287">
        <v>3</v>
      </c>
      <c r="B18" s="284" t="s">
        <v>206</v>
      </c>
      <c r="C18" s="285">
        <f t="shared" si="2"/>
        <v>1055</v>
      </c>
      <c r="D18" s="286"/>
      <c r="E18" s="286"/>
      <c r="F18" s="286"/>
      <c r="G18" s="286"/>
      <c r="H18" s="286"/>
      <c r="I18" s="286"/>
      <c r="J18" s="286"/>
      <c r="K18" s="286"/>
      <c r="L18" s="286"/>
      <c r="M18" s="286"/>
      <c r="N18" s="285">
        <v>1055</v>
      </c>
      <c r="O18" s="286"/>
      <c r="P18" s="187"/>
      <c r="Q18" s="187"/>
    </row>
    <row r="19" spans="1:17" s="106" customFormat="1" ht="12.75">
      <c r="A19" s="283">
        <v>4</v>
      </c>
      <c r="B19" s="284" t="s">
        <v>207</v>
      </c>
      <c r="C19" s="285">
        <f t="shared" si="2"/>
        <v>796</v>
      </c>
      <c r="D19" s="286"/>
      <c r="E19" s="286"/>
      <c r="F19" s="286"/>
      <c r="G19" s="286"/>
      <c r="H19" s="286"/>
      <c r="I19" s="286"/>
      <c r="J19" s="286"/>
      <c r="K19" s="286"/>
      <c r="L19" s="286"/>
      <c r="M19" s="286"/>
      <c r="N19" s="285">
        <v>796</v>
      </c>
      <c r="O19" s="286"/>
      <c r="P19" s="187"/>
      <c r="Q19" s="187"/>
    </row>
    <row r="20" spans="1:17" s="106" customFormat="1" ht="12.75">
      <c r="A20" s="287">
        <v>5</v>
      </c>
      <c r="B20" s="284" t="s">
        <v>208</v>
      </c>
      <c r="C20" s="285">
        <f t="shared" si="2"/>
        <v>581</v>
      </c>
      <c r="D20" s="286"/>
      <c r="E20" s="286"/>
      <c r="F20" s="286"/>
      <c r="G20" s="286"/>
      <c r="H20" s="286"/>
      <c r="I20" s="286"/>
      <c r="J20" s="286"/>
      <c r="K20" s="286"/>
      <c r="L20" s="286"/>
      <c r="M20" s="286"/>
      <c r="N20" s="285">
        <v>581</v>
      </c>
      <c r="O20" s="286"/>
      <c r="P20" s="187"/>
      <c r="Q20" s="187"/>
    </row>
    <row r="21" spans="1:17" s="106" customFormat="1" ht="12.75">
      <c r="A21" s="287"/>
      <c r="B21" s="284" t="s">
        <v>348</v>
      </c>
      <c r="C21" s="285">
        <f t="shared" si="2"/>
        <v>15</v>
      </c>
      <c r="D21" s="286"/>
      <c r="E21" s="286"/>
      <c r="F21" s="286"/>
      <c r="G21" s="286"/>
      <c r="H21" s="286"/>
      <c r="I21" s="286"/>
      <c r="J21" s="286"/>
      <c r="K21" s="286"/>
      <c r="L21" s="286"/>
      <c r="M21" s="286"/>
      <c r="N21" s="285">
        <v>15</v>
      </c>
      <c r="O21" s="286"/>
      <c r="P21" s="187"/>
      <c r="Q21" s="187"/>
    </row>
    <row r="22" spans="1:17" s="110" customFormat="1" ht="12.75">
      <c r="A22" s="126" t="s">
        <v>40</v>
      </c>
      <c r="B22" s="288" t="s">
        <v>248</v>
      </c>
      <c r="C22" s="280">
        <f>SUM(C23:C29)</f>
        <v>2161</v>
      </c>
      <c r="D22" s="280">
        <f aca="true" t="shared" si="3" ref="D22:Q22">SUM(D23:D29)</f>
        <v>0</v>
      </c>
      <c r="E22" s="280">
        <f t="shared" si="3"/>
        <v>0</v>
      </c>
      <c r="F22" s="280">
        <f t="shared" si="3"/>
        <v>0</v>
      </c>
      <c r="G22" s="280">
        <f t="shared" si="3"/>
        <v>0</v>
      </c>
      <c r="H22" s="280">
        <f t="shared" si="3"/>
        <v>0</v>
      </c>
      <c r="I22" s="280">
        <f t="shared" si="3"/>
        <v>0</v>
      </c>
      <c r="J22" s="280">
        <f t="shared" si="3"/>
        <v>0</v>
      </c>
      <c r="K22" s="280">
        <f t="shared" si="3"/>
        <v>0</v>
      </c>
      <c r="L22" s="280">
        <f t="shared" si="3"/>
        <v>0</v>
      </c>
      <c r="M22" s="280">
        <f t="shared" si="3"/>
        <v>0</v>
      </c>
      <c r="N22" s="280">
        <f t="shared" si="3"/>
        <v>2161</v>
      </c>
      <c r="O22" s="280">
        <f t="shared" si="3"/>
        <v>0</v>
      </c>
      <c r="P22" s="280">
        <f t="shared" si="3"/>
        <v>0</v>
      </c>
      <c r="Q22" s="280">
        <f t="shared" si="3"/>
        <v>0</v>
      </c>
    </row>
    <row r="23" spans="1:17" s="106" customFormat="1" ht="12.75">
      <c r="A23" s="287">
        <v>1</v>
      </c>
      <c r="B23" s="284" t="s">
        <v>209</v>
      </c>
      <c r="C23" s="285">
        <f aca="true" t="shared" si="4" ref="C23:C29">SUM(D23:Q23)</f>
        <v>340</v>
      </c>
      <c r="D23" s="286"/>
      <c r="E23" s="286"/>
      <c r="F23" s="286"/>
      <c r="G23" s="286"/>
      <c r="H23" s="286"/>
      <c r="I23" s="286"/>
      <c r="J23" s="286"/>
      <c r="K23" s="286"/>
      <c r="L23" s="286"/>
      <c r="M23" s="286"/>
      <c r="N23" s="285">
        <v>340</v>
      </c>
      <c r="O23" s="286"/>
      <c r="P23" s="187"/>
      <c r="Q23" s="187"/>
    </row>
    <row r="24" spans="1:17" s="106" customFormat="1" ht="12.75">
      <c r="A24" s="283">
        <v>2</v>
      </c>
      <c r="B24" s="284" t="s">
        <v>210</v>
      </c>
      <c r="C24" s="285">
        <f t="shared" si="4"/>
        <v>318</v>
      </c>
      <c r="D24" s="286"/>
      <c r="E24" s="286"/>
      <c r="F24" s="286"/>
      <c r="G24" s="286"/>
      <c r="H24" s="286"/>
      <c r="I24" s="286"/>
      <c r="J24" s="286"/>
      <c r="K24" s="286"/>
      <c r="L24" s="286"/>
      <c r="M24" s="286"/>
      <c r="N24" s="285">
        <v>318</v>
      </c>
      <c r="O24" s="286"/>
      <c r="P24" s="187"/>
      <c r="Q24" s="187"/>
    </row>
    <row r="25" spans="1:17" s="106" customFormat="1" ht="12.75">
      <c r="A25" s="287">
        <v>3</v>
      </c>
      <c r="B25" s="284" t="s">
        <v>211</v>
      </c>
      <c r="C25" s="285">
        <f t="shared" si="4"/>
        <v>318</v>
      </c>
      <c r="D25" s="286"/>
      <c r="E25" s="286"/>
      <c r="F25" s="286"/>
      <c r="G25" s="286"/>
      <c r="H25" s="286"/>
      <c r="I25" s="286"/>
      <c r="J25" s="286"/>
      <c r="K25" s="286"/>
      <c r="L25" s="286"/>
      <c r="M25" s="286"/>
      <c r="N25" s="285">
        <v>318</v>
      </c>
      <c r="O25" s="286"/>
      <c r="P25" s="187"/>
      <c r="Q25" s="187"/>
    </row>
    <row r="26" spans="1:17" s="106" customFormat="1" ht="12.75">
      <c r="A26" s="283">
        <v>4</v>
      </c>
      <c r="B26" s="284" t="s">
        <v>429</v>
      </c>
      <c r="C26" s="285">
        <f t="shared" si="4"/>
        <v>256</v>
      </c>
      <c r="D26" s="286"/>
      <c r="E26" s="286"/>
      <c r="F26" s="286"/>
      <c r="G26" s="286"/>
      <c r="H26" s="286"/>
      <c r="I26" s="286"/>
      <c r="J26" s="286"/>
      <c r="K26" s="286"/>
      <c r="L26" s="286"/>
      <c r="M26" s="286"/>
      <c r="N26" s="285">
        <v>256</v>
      </c>
      <c r="O26" s="286"/>
      <c r="P26" s="187"/>
      <c r="Q26" s="187"/>
    </row>
    <row r="27" spans="1:17" s="106" customFormat="1" ht="12.75">
      <c r="A27" s="287">
        <v>5</v>
      </c>
      <c r="B27" s="284" t="s">
        <v>212</v>
      </c>
      <c r="C27" s="285">
        <f t="shared" si="4"/>
        <v>390</v>
      </c>
      <c r="D27" s="286"/>
      <c r="E27" s="286"/>
      <c r="F27" s="286"/>
      <c r="G27" s="286"/>
      <c r="H27" s="286"/>
      <c r="I27" s="286"/>
      <c r="J27" s="286"/>
      <c r="K27" s="286"/>
      <c r="L27" s="286"/>
      <c r="M27" s="286"/>
      <c r="N27" s="285">
        <v>390</v>
      </c>
      <c r="O27" s="286"/>
      <c r="P27" s="187"/>
      <c r="Q27" s="187"/>
    </row>
    <row r="28" spans="1:17" s="106" customFormat="1" ht="12.75">
      <c r="A28" s="283">
        <v>6</v>
      </c>
      <c r="B28" s="284" t="s">
        <v>213</v>
      </c>
      <c r="C28" s="285">
        <f t="shared" si="4"/>
        <v>60</v>
      </c>
      <c r="D28" s="286"/>
      <c r="E28" s="286"/>
      <c r="F28" s="286"/>
      <c r="G28" s="286"/>
      <c r="H28" s="286"/>
      <c r="I28" s="286"/>
      <c r="J28" s="286"/>
      <c r="K28" s="286"/>
      <c r="L28" s="286"/>
      <c r="M28" s="286"/>
      <c r="N28" s="285">
        <v>60</v>
      </c>
      <c r="O28" s="286"/>
      <c r="P28" s="187"/>
      <c r="Q28" s="187"/>
    </row>
    <row r="29" spans="1:17" s="106" customFormat="1" ht="12.75">
      <c r="A29" s="287">
        <v>7</v>
      </c>
      <c r="B29" s="284" t="s">
        <v>214</v>
      </c>
      <c r="C29" s="285">
        <f t="shared" si="4"/>
        <v>479</v>
      </c>
      <c r="D29" s="286"/>
      <c r="E29" s="286"/>
      <c r="F29" s="286"/>
      <c r="G29" s="286"/>
      <c r="H29" s="286"/>
      <c r="I29" s="286"/>
      <c r="J29" s="286"/>
      <c r="K29" s="286"/>
      <c r="L29" s="286"/>
      <c r="M29" s="286"/>
      <c r="N29" s="285">
        <v>479</v>
      </c>
      <c r="O29" s="286"/>
      <c r="P29" s="187"/>
      <c r="Q29" s="187"/>
    </row>
    <row r="30" spans="1:17" s="110" customFormat="1" ht="12.75">
      <c r="A30" s="126" t="s">
        <v>42</v>
      </c>
      <c r="B30" s="288" t="s">
        <v>249</v>
      </c>
      <c r="C30" s="280">
        <f>SUM(C31:C46)-C43-C44</f>
        <v>153011</v>
      </c>
      <c r="D30" s="280">
        <f>SUM(D31:D46)-D43-D44</f>
        <v>0</v>
      </c>
      <c r="E30" s="280">
        <f aca="true" t="shared" si="5" ref="E30:Q30">SUM(E31:E46)-E43-E44</f>
        <v>0</v>
      </c>
      <c r="F30" s="280">
        <f t="shared" si="5"/>
        <v>0</v>
      </c>
      <c r="G30" s="280">
        <f t="shared" si="5"/>
        <v>0</v>
      </c>
      <c r="H30" s="280">
        <f t="shared" si="5"/>
        <v>0</v>
      </c>
      <c r="I30" s="280">
        <f t="shared" si="5"/>
        <v>0</v>
      </c>
      <c r="J30" s="280">
        <f t="shared" si="5"/>
        <v>33568</v>
      </c>
      <c r="K30" s="280">
        <f t="shared" si="5"/>
        <v>42650</v>
      </c>
      <c r="L30" s="280">
        <f t="shared" si="5"/>
        <v>0</v>
      </c>
      <c r="M30" s="280">
        <f t="shared" si="5"/>
        <v>0</v>
      </c>
      <c r="N30" s="280">
        <f t="shared" si="5"/>
        <v>33121</v>
      </c>
      <c r="O30" s="280">
        <f t="shared" si="5"/>
        <v>43672</v>
      </c>
      <c r="P30" s="280">
        <f t="shared" si="5"/>
        <v>0</v>
      </c>
      <c r="Q30" s="280">
        <f t="shared" si="5"/>
        <v>0</v>
      </c>
    </row>
    <row r="31" spans="1:17" s="106" customFormat="1" ht="12.75">
      <c r="A31" s="287">
        <v>1</v>
      </c>
      <c r="B31" s="284" t="s">
        <v>215</v>
      </c>
      <c r="C31" s="285">
        <f aca="true" t="shared" si="6" ref="C31:C41">SUM(D31:Q31)</f>
        <v>3146</v>
      </c>
      <c r="D31" s="286"/>
      <c r="E31" s="286"/>
      <c r="F31" s="286"/>
      <c r="G31" s="286"/>
      <c r="H31" s="286"/>
      <c r="I31" s="286"/>
      <c r="J31" s="286"/>
      <c r="K31" s="286"/>
      <c r="L31" s="286"/>
      <c r="M31" s="286"/>
      <c r="N31" s="285">
        <v>3146</v>
      </c>
      <c r="O31" s="286"/>
      <c r="P31" s="187"/>
      <c r="Q31" s="187"/>
    </row>
    <row r="32" spans="1:17" s="106" customFormat="1" ht="12.75">
      <c r="A32" s="283">
        <v>2</v>
      </c>
      <c r="B32" s="284" t="s">
        <v>216</v>
      </c>
      <c r="C32" s="285">
        <f t="shared" si="6"/>
        <v>1335</v>
      </c>
      <c r="D32" s="285"/>
      <c r="E32" s="286"/>
      <c r="F32" s="286"/>
      <c r="G32" s="286"/>
      <c r="H32" s="286"/>
      <c r="I32" s="286"/>
      <c r="J32" s="286"/>
      <c r="K32" s="286"/>
      <c r="L32" s="286"/>
      <c r="M32" s="286"/>
      <c r="N32" s="285">
        <v>1335</v>
      </c>
      <c r="O32" s="286"/>
      <c r="P32" s="187"/>
      <c r="Q32" s="187"/>
    </row>
    <row r="33" spans="1:17" s="106" customFormat="1" ht="12.75">
      <c r="A33" s="287">
        <v>3</v>
      </c>
      <c r="B33" s="284" t="s">
        <v>217</v>
      </c>
      <c r="C33" s="285">
        <f t="shared" si="6"/>
        <v>706</v>
      </c>
      <c r="D33" s="285"/>
      <c r="E33" s="286"/>
      <c r="F33" s="286"/>
      <c r="G33" s="286"/>
      <c r="H33" s="286"/>
      <c r="I33" s="286"/>
      <c r="J33" s="286"/>
      <c r="K33" s="286"/>
      <c r="L33" s="286"/>
      <c r="M33" s="286"/>
      <c r="N33" s="285">
        <v>706</v>
      </c>
      <c r="O33" s="286"/>
      <c r="P33" s="187"/>
      <c r="Q33" s="187"/>
    </row>
    <row r="34" spans="1:17" s="106" customFormat="1" ht="12.75">
      <c r="A34" s="283">
        <v>4</v>
      </c>
      <c r="B34" s="284" t="s">
        <v>218</v>
      </c>
      <c r="C34" s="285">
        <f t="shared" si="6"/>
        <v>1698</v>
      </c>
      <c r="D34" s="285"/>
      <c r="E34" s="286"/>
      <c r="F34" s="286"/>
      <c r="G34" s="286"/>
      <c r="H34" s="286"/>
      <c r="I34" s="286"/>
      <c r="J34" s="286"/>
      <c r="K34" s="286"/>
      <c r="L34" s="286"/>
      <c r="M34" s="286"/>
      <c r="N34" s="285">
        <v>1698</v>
      </c>
      <c r="O34" s="286"/>
      <c r="P34" s="187"/>
      <c r="Q34" s="187"/>
    </row>
    <row r="35" spans="1:17" s="106" customFormat="1" ht="12.75">
      <c r="A35" s="287">
        <v>5</v>
      </c>
      <c r="B35" s="284" t="s">
        <v>299</v>
      </c>
      <c r="C35" s="285">
        <f t="shared" si="6"/>
        <v>1238</v>
      </c>
      <c r="D35" s="285"/>
      <c r="E35" s="286"/>
      <c r="F35" s="286"/>
      <c r="G35" s="286"/>
      <c r="H35" s="286"/>
      <c r="I35" s="286"/>
      <c r="J35" s="286"/>
      <c r="K35" s="286"/>
      <c r="L35" s="286"/>
      <c r="M35" s="286"/>
      <c r="N35" s="285">
        <v>1238</v>
      </c>
      <c r="O35" s="286"/>
      <c r="P35" s="187"/>
      <c r="Q35" s="187"/>
    </row>
    <row r="36" spans="1:17" s="106" customFormat="1" ht="12.75">
      <c r="A36" s="283">
        <v>6</v>
      </c>
      <c r="B36" s="284" t="s">
        <v>219</v>
      </c>
      <c r="C36" s="285">
        <f t="shared" si="6"/>
        <v>39571</v>
      </c>
      <c r="D36" s="285"/>
      <c r="E36" s="286"/>
      <c r="F36" s="286"/>
      <c r="G36" s="286"/>
      <c r="H36" s="286"/>
      <c r="I36" s="286"/>
      <c r="J36" s="286"/>
      <c r="K36" s="285">
        <v>38000</v>
      </c>
      <c r="L36" s="286"/>
      <c r="M36" s="286"/>
      <c r="N36" s="285">
        <v>1571</v>
      </c>
      <c r="O36" s="286"/>
      <c r="P36" s="187"/>
      <c r="Q36" s="187"/>
    </row>
    <row r="37" spans="1:17" s="106" customFormat="1" ht="12.75">
      <c r="A37" s="287">
        <v>7</v>
      </c>
      <c r="B37" s="284" t="s">
        <v>220</v>
      </c>
      <c r="C37" s="285">
        <f t="shared" si="6"/>
        <v>36162</v>
      </c>
      <c r="D37" s="285"/>
      <c r="E37" s="286"/>
      <c r="F37" s="286"/>
      <c r="G37" s="286"/>
      <c r="H37" s="286"/>
      <c r="I37" s="286"/>
      <c r="J37" s="285">
        <v>33568</v>
      </c>
      <c r="K37" s="285">
        <v>1000</v>
      </c>
      <c r="L37" s="286"/>
      <c r="M37" s="286"/>
      <c r="N37" s="285">
        <v>1594</v>
      </c>
      <c r="O37" s="286"/>
      <c r="P37" s="187"/>
      <c r="Q37" s="187"/>
    </row>
    <row r="38" spans="1:17" s="106" customFormat="1" ht="12.75">
      <c r="A38" s="283">
        <v>8</v>
      </c>
      <c r="B38" s="284" t="s">
        <v>221</v>
      </c>
      <c r="C38" s="285">
        <f t="shared" si="6"/>
        <v>45325</v>
      </c>
      <c r="D38" s="285"/>
      <c r="E38" s="286"/>
      <c r="F38" s="286"/>
      <c r="G38" s="286"/>
      <c r="H38" s="286"/>
      <c r="I38" s="286"/>
      <c r="J38" s="286"/>
      <c r="K38" s="286"/>
      <c r="L38" s="286"/>
      <c r="M38" s="286"/>
      <c r="N38" s="285">
        <v>1653</v>
      </c>
      <c r="O38" s="285">
        <v>43672</v>
      </c>
      <c r="P38" s="187"/>
      <c r="Q38" s="187"/>
    </row>
    <row r="39" spans="1:17" s="106" customFormat="1" ht="12.75">
      <c r="A39" s="287">
        <v>9</v>
      </c>
      <c r="B39" s="284" t="s">
        <v>224</v>
      </c>
      <c r="C39" s="285">
        <f t="shared" si="6"/>
        <v>8546</v>
      </c>
      <c r="D39" s="285"/>
      <c r="E39" s="286"/>
      <c r="F39" s="286"/>
      <c r="G39" s="286"/>
      <c r="H39" s="286"/>
      <c r="I39" s="286"/>
      <c r="J39" s="286"/>
      <c r="K39" s="286"/>
      <c r="L39" s="286"/>
      <c r="M39" s="286"/>
      <c r="N39" s="285">
        <v>8546</v>
      </c>
      <c r="O39" s="286"/>
      <c r="P39" s="187"/>
      <c r="Q39" s="187"/>
    </row>
    <row r="40" spans="1:17" s="106" customFormat="1" ht="12.75">
      <c r="A40" s="283">
        <v>10</v>
      </c>
      <c r="B40" s="284" t="s">
        <v>225</v>
      </c>
      <c r="C40" s="285">
        <f t="shared" si="6"/>
        <v>854</v>
      </c>
      <c r="D40" s="285"/>
      <c r="E40" s="286"/>
      <c r="F40" s="286"/>
      <c r="G40" s="285"/>
      <c r="H40" s="286"/>
      <c r="I40" s="286"/>
      <c r="J40" s="286"/>
      <c r="K40" s="286"/>
      <c r="L40" s="286"/>
      <c r="M40" s="286"/>
      <c r="N40" s="285">
        <v>854</v>
      </c>
      <c r="O40" s="286"/>
      <c r="P40" s="187"/>
      <c r="Q40" s="187"/>
    </row>
    <row r="41" spans="1:17" s="106" customFormat="1" ht="12.75">
      <c r="A41" s="287">
        <v>11</v>
      </c>
      <c r="B41" s="284" t="s">
        <v>226</v>
      </c>
      <c r="C41" s="285">
        <f t="shared" si="6"/>
        <v>976</v>
      </c>
      <c r="D41" s="285"/>
      <c r="E41" s="286"/>
      <c r="F41" s="286"/>
      <c r="G41" s="286"/>
      <c r="H41" s="286"/>
      <c r="I41" s="286"/>
      <c r="J41" s="286"/>
      <c r="K41" s="286"/>
      <c r="L41" s="286"/>
      <c r="M41" s="286"/>
      <c r="N41" s="285">
        <v>976</v>
      </c>
      <c r="O41" s="286"/>
      <c r="P41" s="187"/>
      <c r="Q41" s="187"/>
    </row>
    <row r="42" spans="1:17" s="146" customFormat="1" ht="12.75">
      <c r="A42" s="283">
        <v>12</v>
      </c>
      <c r="B42" s="289" t="s">
        <v>222</v>
      </c>
      <c r="C42" s="285">
        <f>SUM(C43:C44)</f>
        <v>5380</v>
      </c>
      <c r="D42" s="285">
        <f aca="true" t="shared" si="7" ref="D42:Q42">SUM(D43:D44)</f>
        <v>0</v>
      </c>
      <c r="E42" s="285">
        <f t="shared" si="7"/>
        <v>0</v>
      </c>
      <c r="F42" s="285">
        <f t="shared" si="7"/>
        <v>0</v>
      </c>
      <c r="G42" s="285">
        <f t="shared" si="7"/>
        <v>0</v>
      </c>
      <c r="H42" s="285">
        <f t="shared" si="7"/>
        <v>0</v>
      </c>
      <c r="I42" s="285">
        <f t="shared" si="7"/>
        <v>0</v>
      </c>
      <c r="J42" s="285">
        <f t="shared" si="7"/>
        <v>0</v>
      </c>
      <c r="K42" s="285">
        <f t="shared" si="7"/>
        <v>3650</v>
      </c>
      <c r="L42" s="285">
        <f t="shared" si="7"/>
        <v>0</v>
      </c>
      <c r="M42" s="285">
        <f t="shared" si="7"/>
        <v>0</v>
      </c>
      <c r="N42" s="285">
        <f t="shared" si="7"/>
        <v>1730</v>
      </c>
      <c r="O42" s="285">
        <f t="shared" si="7"/>
        <v>0</v>
      </c>
      <c r="P42" s="285">
        <f t="shared" si="7"/>
        <v>0</v>
      </c>
      <c r="Q42" s="285">
        <f t="shared" si="7"/>
        <v>0</v>
      </c>
    </row>
    <row r="43" spans="1:17" s="106" customFormat="1" ht="12.75">
      <c r="A43" s="290"/>
      <c r="B43" s="291" t="s">
        <v>222</v>
      </c>
      <c r="C43" s="292">
        <f>SUM(D43:Q43)</f>
        <v>5158</v>
      </c>
      <c r="D43" s="292"/>
      <c r="E43" s="293"/>
      <c r="F43" s="293"/>
      <c r="G43" s="293"/>
      <c r="H43" s="293"/>
      <c r="I43" s="293"/>
      <c r="J43" s="293"/>
      <c r="K43" s="292">
        <f>3150+400+100</f>
        <v>3650</v>
      </c>
      <c r="L43" s="293"/>
      <c r="M43" s="293"/>
      <c r="N43" s="292">
        <v>1508</v>
      </c>
      <c r="O43" s="293"/>
      <c r="P43" s="294"/>
      <c r="Q43" s="294"/>
    </row>
    <row r="44" spans="1:17" s="106" customFormat="1" ht="12.75">
      <c r="A44" s="295"/>
      <c r="B44" s="291" t="s">
        <v>250</v>
      </c>
      <c r="C44" s="292">
        <f>SUM(D44:Q44)</f>
        <v>222</v>
      </c>
      <c r="D44" s="293"/>
      <c r="E44" s="293"/>
      <c r="F44" s="293"/>
      <c r="G44" s="293"/>
      <c r="H44" s="293"/>
      <c r="I44" s="293"/>
      <c r="J44" s="293"/>
      <c r="K44" s="293"/>
      <c r="L44" s="293"/>
      <c r="M44" s="293"/>
      <c r="N44" s="292">
        <v>222</v>
      </c>
      <c r="O44" s="293"/>
      <c r="P44" s="294"/>
      <c r="Q44" s="294"/>
    </row>
    <row r="45" spans="1:17" s="146" customFormat="1" ht="12.75" customHeight="1">
      <c r="A45" s="287">
        <v>13</v>
      </c>
      <c r="B45" s="284" t="s">
        <v>223</v>
      </c>
      <c r="C45" s="285">
        <f>SUM(D45:Q45)</f>
        <v>4312</v>
      </c>
      <c r="D45" s="285"/>
      <c r="E45" s="285"/>
      <c r="F45" s="285"/>
      <c r="G45" s="285"/>
      <c r="H45" s="285"/>
      <c r="I45" s="285"/>
      <c r="J45" s="285"/>
      <c r="K45" s="285"/>
      <c r="L45" s="285"/>
      <c r="M45" s="285"/>
      <c r="N45" s="285">
        <v>4312</v>
      </c>
      <c r="O45" s="285">
        <f>SUM(O46:O46)</f>
        <v>0</v>
      </c>
      <c r="P45" s="285">
        <f>SUM(P46:P46)</f>
        <v>0</v>
      </c>
      <c r="Q45" s="285">
        <f>SUM(Q46:Q46)</f>
        <v>0</v>
      </c>
    </row>
    <row r="46" spans="1:17" s="106" customFormat="1" ht="12.75">
      <c r="A46" s="287">
        <v>14</v>
      </c>
      <c r="B46" s="284" t="s">
        <v>300</v>
      </c>
      <c r="C46" s="285">
        <f>SUM(D46:Q46)</f>
        <v>3762</v>
      </c>
      <c r="D46" s="286"/>
      <c r="E46" s="286"/>
      <c r="F46" s="286"/>
      <c r="G46" s="286"/>
      <c r="H46" s="286"/>
      <c r="I46" s="286"/>
      <c r="J46" s="286"/>
      <c r="K46" s="286"/>
      <c r="L46" s="286"/>
      <c r="M46" s="286"/>
      <c r="N46" s="285">
        <v>3762</v>
      </c>
      <c r="O46" s="286"/>
      <c r="P46" s="187"/>
      <c r="Q46" s="187"/>
    </row>
    <row r="47" spans="1:17" s="106" customFormat="1" ht="12.75">
      <c r="A47" s="126" t="s">
        <v>84</v>
      </c>
      <c r="B47" s="296" t="s">
        <v>264</v>
      </c>
      <c r="C47" s="280">
        <f>(C48+C66+C85+C101+C96)</f>
        <v>249819.76</v>
      </c>
      <c r="D47" s="280">
        <f>(D48+D66+D85+D101+D96)</f>
        <v>249819.76</v>
      </c>
      <c r="E47" s="280">
        <f aca="true" t="shared" si="8" ref="E47:Q47">E48+E66+E85+E101+E96</f>
        <v>0</v>
      </c>
      <c r="F47" s="280">
        <f t="shared" si="8"/>
        <v>0</v>
      </c>
      <c r="G47" s="280">
        <f t="shared" si="8"/>
        <v>0</v>
      </c>
      <c r="H47" s="280">
        <f t="shared" si="8"/>
        <v>0</v>
      </c>
      <c r="I47" s="280">
        <f t="shared" si="8"/>
        <v>0</v>
      </c>
      <c r="J47" s="280">
        <f t="shared" si="8"/>
        <v>0</v>
      </c>
      <c r="K47" s="280">
        <f t="shared" si="8"/>
        <v>0</v>
      </c>
      <c r="L47" s="280">
        <f t="shared" si="8"/>
        <v>0</v>
      </c>
      <c r="M47" s="280">
        <f t="shared" si="8"/>
        <v>0</v>
      </c>
      <c r="N47" s="280">
        <f t="shared" si="8"/>
        <v>0</v>
      </c>
      <c r="O47" s="280">
        <f t="shared" si="8"/>
        <v>0</v>
      </c>
      <c r="P47" s="280">
        <f t="shared" si="8"/>
        <v>0</v>
      </c>
      <c r="Q47" s="280">
        <f t="shared" si="8"/>
        <v>0</v>
      </c>
    </row>
    <row r="48" spans="1:17" s="110" customFormat="1" ht="12.75">
      <c r="A48" s="297" t="s">
        <v>140</v>
      </c>
      <c r="B48" s="298" t="s">
        <v>265</v>
      </c>
      <c r="C48" s="280">
        <f>D48</f>
        <v>58448.66</v>
      </c>
      <c r="D48" s="280">
        <f>SUM(D49:D65)</f>
        <v>58448.66</v>
      </c>
      <c r="E48" s="299"/>
      <c r="F48" s="299"/>
      <c r="G48" s="299"/>
      <c r="H48" s="299"/>
      <c r="I48" s="299"/>
      <c r="J48" s="299"/>
      <c r="K48" s="299"/>
      <c r="L48" s="299"/>
      <c r="M48" s="299"/>
      <c r="N48" s="299"/>
      <c r="O48" s="299"/>
      <c r="P48" s="189"/>
      <c r="Q48" s="189"/>
    </row>
    <row r="49" spans="1:17" s="110" customFormat="1" ht="12.75">
      <c r="A49" s="287">
        <v>1</v>
      </c>
      <c r="B49" s="300" t="s">
        <v>430</v>
      </c>
      <c r="C49" s="285">
        <f>SUM(D49:Q49)</f>
        <v>2069.54</v>
      </c>
      <c r="D49" s="285">
        <v>2069.54</v>
      </c>
      <c r="E49" s="299"/>
      <c r="F49" s="299"/>
      <c r="G49" s="299"/>
      <c r="H49" s="299"/>
      <c r="I49" s="299"/>
      <c r="J49" s="299"/>
      <c r="K49" s="299"/>
      <c r="L49" s="299"/>
      <c r="M49" s="299"/>
      <c r="N49" s="299"/>
      <c r="O49" s="299"/>
      <c r="P49" s="189"/>
      <c r="Q49" s="189"/>
    </row>
    <row r="50" spans="1:17" s="110" customFormat="1" ht="12.75">
      <c r="A50" s="301">
        <v>2</v>
      </c>
      <c r="B50" s="302" t="s">
        <v>431</v>
      </c>
      <c r="C50" s="285">
        <f aca="true" t="shared" si="9" ref="C50:C95">SUM(D50:Q50)</f>
        <v>4567.18</v>
      </c>
      <c r="D50" s="285">
        <v>4567.18</v>
      </c>
      <c r="E50" s="299"/>
      <c r="F50" s="299"/>
      <c r="G50" s="299"/>
      <c r="H50" s="299"/>
      <c r="I50" s="299"/>
      <c r="J50" s="299"/>
      <c r="K50" s="299"/>
      <c r="L50" s="299"/>
      <c r="M50" s="299"/>
      <c r="N50" s="299"/>
      <c r="O50" s="299"/>
      <c r="P50" s="189"/>
      <c r="Q50" s="189"/>
    </row>
    <row r="51" spans="1:17" s="110" customFormat="1" ht="12.75">
      <c r="A51" s="287">
        <v>3</v>
      </c>
      <c r="B51" s="302" t="s">
        <v>432</v>
      </c>
      <c r="C51" s="285">
        <f t="shared" si="9"/>
        <v>3066.6400000000003</v>
      </c>
      <c r="D51" s="285">
        <v>3066.6400000000003</v>
      </c>
      <c r="E51" s="299"/>
      <c r="F51" s="299"/>
      <c r="G51" s="299"/>
      <c r="H51" s="299"/>
      <c r="I51" s="299"/>
      <c r="J51" s="299"/>
      <c r="K51" s="299"/>
      <c r="L51" s="299"/>
      <c r="M51" s="299"/>
      <c r="N51" s="299"/>
      <c r="O51" s="299"/>
      <c r="P51" s="189"/>
      <c r="Q51" s="189"/>
    </row>
    <row r="52" spans="1:17" s="110" customFormat="1" ht="12.75">
      <c r="A52" s="301">
        <v>4</v>
      </c>
      <c r="B52" s="303" t="s">
        <v>433</v>
      </c>
      <c r="C52" s="285">
        <f t="shared" si="9"/>
        <v>2550.17</v>
      </c>
      <c r="D52" s="285">
        <v>2550.17</v>
      </c>
      <c r="E52" s="299"/>
      <c r="F52" s="299"/>
      <c r="G52" s="299"/>
      <c r="H52" s="299"/>
      <c r="I52" s="299"/>
      <c r="J52" s="299"/>
      <c r="K52" s="299"/>
      <c r="L52" s="299"/>
      <c r="M52" s="299"/>
      <c r="N52" s="299"/>
      <c r="O52" s="299"/>
      <c r="P52" s="189"/>
      <c r="Q52" s="189"/>
    </row>
    <row r="53" spans="1:17" s="110" customFormat="1" ht="12.75">
      <c r="A53" s="287">
        <v>5</v>
      </c>
      <c r="B53" s="302" t="s">
        <v>434</v>
      </c>
      <c r="C53" s="285">
        <f t="shared" si="9"/>
        <v>3915.79</v>
      </c>
      <c r="D53" s="285">
        <v>3915.79</v>
      </c>
      <c r="E53" s="299"/>
      <c r="F53" s="299"/>
      <c r="G53" s="299"/>
      <c r="H53" s="299"/>
      <c r="I53" s="299"/>
      <c r="J53" s="299"/>
      <c r="K53" s="299"/>
      <c r="L53" s="299"/>
      <c r="M53" s="299"/>
      <c r="N53" s="299"/>
      <c r="O53" s="299"/>
      <c r="P53" s="189"/>
      <c r="Q53" s="189"/>
    </row>
    <row r="54" spans="1:17" s="110" customFormat="1" ht="12.75">
      <c r="A54" s="301">
        <v>6</v>
      </c>
      <c r="B54" s="302" t="s">
        <v>435</v>
      </c>
      <c r="C54" s="285">
        <f t="shared" si="9"/>
        <v>1792.81</v>
      </c>
      <c r="D54" s="285">
        <v>1792.81</v>
      </c>
      <c r="E54" s="286"/>
      <c r="F54" s="286"/>
      <c r="G54" s="286"/>
      <c r="H54" s="286"/>
      <c r="I54" s="286"/>
      <c r="J54" s="286"/>
      <c r="K54" s="286"/>
      <c r="L54" s="286"/>
      <c r="M54" s="286"/>
      <c r="N54" s="286"/>
      <c r="O54" s="286"/>
      <c r="P54" s="187"/>
      <c r="Q54" s="187"/>
    </row>
    <row r="55" spans="1:17" s="106" customFormat="1" ht="12.75">
      <c r="A55" s="287">
        <v>7</v>
      </c>
      <c r="B55" s="302" t="s">
        <v>436</v>
      </c>
      <c r="C55" s="285">
        <f t="shared" si="9"/>
        <v>3810.97</v>
      </c>
      <c r="D55" s="285">
        <v>3810.97</v>
      </c>
      <c r="E55" s="286"/>
      <c r="F55" s="286"/>
      <c r="G55" s="286"/>
      <c r="H55" s="286"/>
      <c r="I55" s="286"/>
      <c r="J55" s="286"/>
      <c r="K55" s="286"/>
      <c r="L55" s="286"/>
      <c r="M55" s="286"/>
      <c r="N55" s="286"/>
      <c r="O55" s="286"/>
      <c r="P55" s="187"/>
      <c r="Q55" s="187"/>
    </row>
    <row r="56" spans="1:17" s="106" customFormat="1" ht="12.75">
      <c r="A56" s="301">
        <v>8</v>
      </c>
      <c r="B56" s="302" t="s">
        <v>437</v>
      </c>
      <c r="C56" s="285">
        <f t="shared" si="9"/>
        <v>2867.46</v>
      </c>
      <c r="D56" s="285">
        <v>2867.46</v>
      </c>
      <c r="E56" s="286"/>
      <c r="F56" s="286"/>
      <c r="G56" s="286"/>
      <c r="H56" s="286"/>
      <c r="I56" s="286"/>
      <c r="J56" s="286"/>
      <c r="K56" s="286"/>
      <c r="L56" s="286"/>
      <c r="M56" s="286"/>
      <c r="N56" s="286"/>
      <c r="O56" s="286"/>
      <c r="P56" s="187"/>
      <c r="Q56" s="187"/>
    </row>
    <row r="57" spans="1:17" s="106" customFormat="1" ht="12.75">
      <c r="A57" s="287">
        <v>9</v>
      </c>
      <c r="B57" s="302" t="s">
        <v>438</v>
      </c>
      <c r="C57" s="285">
        <f t="shared" si="9"/>
        <v>5347.92</v>
      </c>
      <c r="D57" s="285">
        <v>5347.92</v>
      </c>
      <c r="E57" s="286"/>
      <c r="F57" s="286"/>
      <c r="G57" s="286"/>
      <c r="H57" s="286"/>
      <c r="I57" s="286"/>
      <c r="J57" s="286"/>
      <c r="K57" s="286"/>
      <c r="L57" s="286"/>
      <c r="M57" s="286"/>
      <c r="N57" s="286"/>
      <c r="O57" s="286"/>
      <c r="P57" s="187"/>
      <c r="Q57" s="187"/>
    </row>
    <row r="58" spans="1:17" s="106" customFormat="1" ht="12.75">
      <c r="A58" s="301">
        <v>10</v>
      </c>
      <c r="B58" s="302" t="s">
        <v>439</v>
      </c>
      <c r="C58" s="285">
        <f t="shared" si="9"/>
        <v>4041.4299999999994</v>
      </c>
      <c r="D58" s="285">
        <v>4041.4299999999994</v>
      </c>
      <c r="E58" s="286"/>
      <c r="F58" s="286"/>
      <c r="G58" s="286"/>
      <c r="H58" s="286"/>
      <c r="I58" s="286"/>
      <c r="J58" s="286"/>
      <c r="K58" s="286"/>
      <c r="L58" s="286"/>
      <c r="M58" s="286"/>
      <c r="N58" s="286"/>
      <c r="O58" s="286"/>
      <c r="P58" s="187"/>
      <c r="Q58" s="187"/>
    </row>
    <row r="59" spans="1:17" s="106" customFormat="1" ht="12.75">
      <c r="A59" s="287">
        <v>11</v>
      </c>
      <c r="B59" s="302" t="s">
        <v>440</v>
      </c>
      <c r="C59" s="285">
        <f t="shared" si="9"/>
        <v>3363.54</v>
      </c>
      <c r="D59" s="285">
        <v>3363.54</v>
      </c>
      <c r="E59" s="286"/>
      <c r="F59" s="286"/>
      <c r="G59" s="286"/>
      <c r="H59" s="286"/>
      <c r="I59" s="286"/>
      <c r="J59" s="286"/>
      <c r="K59" s="286"/>
      <c r="L59" s="286"/>
      <c r="M59" s="286"/>
      <c r="N59" s="286"/>
      <c r="O59" s="286"/>
      <c r="P59" s="187"/>
      <c r="Q59" s="187"/>
    </row>
    <row r="60" spans="1:17" s="106" customFormat="1" ht="12.75">
      <c r="A60" s="301">
        <v>12</v>
      </c>
      <c r="B60" s="302" t="s">
        <v>441</v>
      </c>
      <c r="C60" s="285">
        <f t="shared" si="9"/>
        <v>4794.45</v>
      </c>
      <c r="D60" s="285">
        <v>4794.45</v>
      </c>
      <c r="E60" s="286"/>
      <c r="F60" s="286"/>
      <c r="G60" s="286"/>
      <c r="H60" s="286"/>
      <c r="I60" s="286"/>
      <c r="J60" s="286"/>
      <c r="K60" s="286"/>
      <c r="L60" s="286"/>
      <c r="M60" s="286"/>
      <c r="N60" s="286"/>
      <c r="O60" s="286"/>
      <c r="P60" s="187"/>
      <c r="Q60" s="187"/>
    </row>
    <row r="61" spans="1:17" s="106" customFormat="1" ht="12.75">
      <c r="A61" s="287">
        <v>13</v>
      </c>
      <c r="B61" s="302" t="s">
        <v>442</v>
      </c>
      <c r="C61" s="285">
        <f t="shared" si="9"/>
        <v>2112.84</v>
      </c>
      <c r="D61" s="285">
        <v>2112.84</v>
      </c>
      <c r="E61" s="286"/>
      <c r="F61" s="286"/>
      <c r="G61" s="286"/>
      <c r="H61" s="286"/>
      <c r="I61" s="286"/>
      <c r="J61" s="286"/>
      <c r="K61" s="286"/>
      <c r="L61" s="286"/>
      <c r="M61" s="286"/>
      <c r="N61" s="286"/>
      <c r="O61" s="286"/>
      <c r="P61" s="187"/>
      <c r="Q61" s="187"/>
    </row>
    <row r="62" spans="1:17" s="106" customFormat="1" ht="12.75">
      <c r="A62" s="301">
        <v>14</v>
      </c>
      <c r="B62" s="302" t="s">
        <v>443</v>
      </c>
      <c r="C62" s="285">
        <f t="shared" si="9"/>
        <v>5412.28</v>
      </c>
      <c r="D62" s="285">
        <v>5412.28</v>
      </c>
      <c r="E62" s="286"/>
      <c r="F62" s="286"/>
      <c r="G62" s="286"/>
      <c r="H62" s="286"/>
      <c r="I62" s="286"/>
      <c r="J62" s="286"/>
      <c r="K62" s="286"/>
      <c r="L62" s="286"/>
      <c r="M62" s="286"/>
      <c r="N62" s="286"/>
      <c r="O62" s="286"/>
      <c r="P62" s="187"/>
      <c r="Q62" s="187"/>
    </row>
    <row r="63" spans="1:17" s="106" customFormat="1" ht="12.75">
      <c r="A63" s="287">
        <v>15</v>
      </c>
      <c r="B63" s="302" t="s">
        <v>444</v>
      </c>
      <c r="C63" s="285">
        <f t="shared" si="9"/>
        <v>3117.54</v>
      </c>
      <c r="D63" s="285">
        <v>3117.54</v>
      </c>
      <c r="E63" s="286"/>
      <c r="F63" s="286"/>
      <c r="G63" s="286"/>
      <c r="H63" s="286"/>
      <c r="I63" s="286"/>
      <c r="J63" s="286"/>
      <c r="K63" s="286"/>
      <c r="L63" s="286"/>
      <c r="M63" s="286"/>
      <c r="N63" s="286"/>
      <c r="O63" s="286"/>
      <c r="P63" s="187"/>
      <c r="Q63" s="187"/>
    </row>
    <row r="64" spans="1:17" s="106" customFormat="1" ht="12.75">
      <c r="A64" s="301">
        <v>16</v>
      </c>
      <c r="B64" s="302" t="s">
        <v>445</v>
      </c>
      <c r="C64" s="285">
        <f t="shared" si="9"/>
        <v>3322.35</v>
      </c>
      <c r="D64" s="285">
        <v>3322.35</v>
      </c>
      <c r="E64" s="286"/>
      <c r="F64" s="286"/>
      <c r="G64" s="286"/>
      <c r="H64" s="286"/>
      <c r="I64" s="286"/>
      <c r="J64" s="286"/>
      <c r="K64" s="286"/>
      <c r="L64" s="286"/>
      <c r="M64" s="286"/>
      <c r="N64" s="286"/>
      <c r="O64" s="286"/>
      <c r="P64" s="187"/>
      <c r="Q64" s="187"/>
    </row>
    <row r="65" spans="1:17" s="106" customFormat="1" ht="12.75">
      <c r="A65" s="287">
        <v>17</v>
      </c>
      <c r="B65" s="302" t="s">
        <v>446</v>
      </c>
      <c r="C65" s="285">
        <f t="shared" si="9"/>
        <v>2295.75</v>
      </c>
      <c r="D65" s="285">
        <v>2295.75</v>
      </c>
      <c r="E65" s="286"/>
      <c r="F65" s="286"/>
      <c r="G65" s="286"/>
      <c r="H65" s="286"/>
      <c r="I65" s="286"/>
      <c r="J65" s="286"/>
      <c r="K65" s="286"/>
      <c r="L65" s="286"/>
      <c r="M65" s="286"/>
      <c r="N65" s="286"/>
      <c r="O65" s="286"/>
      <c r="P65" s="187"/>
      <c r="Q65" s="187"/>
    </row>
    <row r="66" spans="1:17" s="106" customFormat="1" ht="12.75">
      <c r="A66" s="281" t="s">
        <v>141</v>
      </c>
      <c r="B66" s="282" t="s">
        <v>266</v>
      </c>
      <c r="C66" s="280">
        <f>SUM(C67:C84)</f>
        <v>98461.44</v>
      </c>
      <c r="D66" s="280">
        <f>SUM(D67:D84)</f>
        <v>98461.44</v>
      </c>
      <c r="E66" s="299"/>
      <c r="F66" s="299"/>
      <c r="G66" s="299"/>
      <c r="H66" s="299"/>
      <c r="I66" s="299"/>
      <c r="J66" s="299"/>
      <c r="K66" s="299"/>
      <c r="L66" s="299"/>
      <c r="M66" s="299"/>
      <c r="N66" s="299"/>
      <c r="O66" s="299"/>
      <c r="P66" s="189"/>
      <c r="Q66" s="189"/>
    </row>
    <row r="67" spans="1:17" s="110" customFormat="1" ht="12.75">
      <c r="A67" s="301">
        <v>18</v>
      </c>
      <c r="B67" s="304" t="s">
        <v>447</v>
      </c>
      <c r="C67" s="285">
        <f t="shared" si="9"/>
        <v>2614.23</v>
      </c>
      <c r="D67" s="285">
        <v>2614.23</v>
      </c>
      <c r="E67" s="286"/>
      <c r="F67" s="286"/>
      <c r="G67" s="286"/>
      <c r="H67" s="286"/>
      <c r="I67" s="286"/>
      <c r="J67" s="286"/>
      <c r="K67" s="286"/>
      <c r="L67" s="286"/>
      <c r="M67" s="286"/>
      <c r="N67" s="286"/>
      <c r="O67" s="286"/>
      <c r="P67" s="187"/>
      <c r="Q67" s="187"/>
    </row>
    <row r="68" spans="1:17" s="106" customFormat="1" ht="12.75">
      <c r="A68" s="301">
        <v>19</v>
      </c>
      <c r="B68" s="304" t="s">
        <v>448</v>
      </c>
      <c r="C68" s="285">
        <f t="shared" si="9"/>
        <v>4000.96</v>
      </c>
      <c r="D68" s="285">
        <v>4000.96</v>
      </c>
      <c r="E68" s="286"/>
      <c r="F68" s="286"/>
      <c r="G68" s="286"/>
      <c r="H68" s="286"/>
      <c r="I68" s="286"/>
      <c r="J68" s="286"/>
      <c r="K68" s="286"/>
      <c r="L68" s="286"/>
      <c r="M68" s="286"/>
      <c r="N68" s="286"/>
      <c r="O68" s="286"/>
      <c r="P68" s="187"/>
      <c r="Q68" s="187"/>
    </row>
    <row r="69" spans="1:17" s="106" customFormat="1" ht="12.75">
      <c r="A69" s="301">
        <v>20</v>
      </c>
      <c r="B69" s="304" t="s">
        <v>449</v>
      </c>
      <c r="C69" s="285">
        <f t="shared" si="9"/>
        <v>7564.94</v>
      </c>
      <c r="D69" s="285">
        <v>7564.94</v>
      </c>
      <c r="E69" s="286"/>
      <c r="F69" s="286"/>
      <c r="G69" s="286"/>
      <c r="H69" s="286"/>
      <c r="I69" s="286"/>
      <c r="J69" s="286"/>
      <c r="K69" s="286"/>
      <c r="L69" s="286"/>
      <c r="M69" s="286"/>
      <c r="N69" s="286"/>
      <c r="O69" s="286"/>
      <c r="P69" s="187"/>
      <c r="Q69" s="187"/>
    </row>
    <row r="70" spans="1:17" s="106" customFormat="1" ht="12.75">
      <c r="A70" s="301">
        <v>21</v>
      </c>
      <c r="B70" s="304" t="s">
        <v>450</v>
      </c>
      <c r="C70" s="285">
        <f t="shared" si="9"/>
        <v>8094.93</v>
      </c>
      <c r="D70" s="285">
        <v>8094.93</v>
      </c>
      <c r="E70" s="286"/>
      <c r="F70" s="286"/>
      <c r="G70" s="286"/>
      <c r="H70" s="286"/>
      <c r="I70" s="286"/>
      <c r="J70" s="286"/>
      <c r="K70" s="286"/>
      <c r="L70" s="286"/>
      <c r="M70" s="286"/>
      <c r="N70" s="286"/>
      <c r="O70" s="286"/>
      <c r="P70" s="187"/>
      <c r="Q70" s="187"/>
    </row>
    <row r="71" spans="1:17" s="106" customFormat="1" ht="12.75">
      <c r="A71" s="301">
        <v>22</v>
      </c>
      <c r="B71" s="304" t="s">
        <v>451</v>
      </c>
      <c r="C71" s="285">
        <f t="shared" si="9"/>
        <v>5430.2</v>
      </c>
      <c r="D71" s="285">
        <v>5430.2</v>
      </c>
      <c r="E71" s="286"/>
      <c r="F71" s="286"/>
      <c r="G71" s="286"/>
      <c r="H71" s="286"/>
      <c r="I71" s="286"/>
      <c r="J71" s="286"/>
      <c r="K71" s="286"/>
      <c r="L71" s="286"/>
      <c r="M71" s="286"/>
      <c r="N71" s="286"/>
      <c r="O71" s="286"/>
      <c r="P71" s="187"/>
      <c r="Q71" s="187"/>
    </row>
    <row r="72" spans="1:17" s="106" customFormat="1" ht="12.75">
      <c r="A72" s="301">
        <v>23</v>
      </c>
      <c r="B72" s="304" t="s">
        <v>452</v>
      </c>
      <c r="C72" s="285">
        <f t="shared" si="9"/>
        <v>7542.74</v>
      </c>
      <c r="D72" s="285">
        <v>7542.74</v>
      </c>
      <c r="E72" s="286"/>
      <c r="F72" s="286"/>
      <c r="G72" s="286"/>
      <c r="H72" s="286"/>
      <c r="I72" s="286"/>
      <c r="J72" s="286"/>
      <c r="K72" s="286"/>
      <c r="L72" s="286"/>
      <c r="M72" s="286"/>
      <c r="N72" s="286"/>
      <c r="O72" s="286"/>
      <c r="P72" s="187"/>
      <c r="Q72" s="187"/>
    </row>
    <row r="73" spans="1:17" s="106" customFormat="1" ht="12.75">
      <c r="A73" s="301">
        <v>24</v>
      </c>
      <c r="B73" s="304" t="s">
        <v>453</v>
      </c>
      <c r="C73" s="285">
        <f t="shared" si="9"/>
        <v>2473.17</v>
      </c>
      <c r="D73" s="285">
        <v>2473.17</v>
      </c>
      <c r="E73" s="286"/>
      <c r="F73" s="286"/>
      <c r="G73" s="286"/>
      <c r="H73" s="286"/>
      <c r="I73" s="286"/>
      <c r="J73" s="286"/>
      <c r="K73" s="286"/>
      <c r="L73" s="286"/>
      <c r="M73" s="286"/>
      <c r="N73" s="286"/>
      <c r="O73" s="286"/>
      <c r="P73" s="187"/>
      <c r="Q73" s="187"/>
    </row>
    <row r="74" spans="1:17" s="106" customFormat="1" ht="12.75">
      <c r="A74" s="301">
        <v>25</v>
      </c>
      <c r="B74" s="304" t="s">
        <v>454</v>
      </c>
      <c r="C74" s="285">
        <f t="shared" si="9"/>
        <v>5658.04</v>
      </c>
      <c r="D74" s="285">
        <v>5658.04</v>
      </c>
      <c r="E74" s="286"/>
      <c r="F74" s="286"/>
      <c r="G74" s="286"/>
      <c r="H74" s="286"/>
      <c r="I74" s="286"/>
      <c r="J74" s="286"/>
      <c r="K74" s="286"/>
      <c r="L74" s="286"/>
      <c r="M74" s="286"/>
      <c r="N74" s="286"/>
      <c r="O74" s="286"/>
      <c r="P74" s="187"/>
      <c r="Q74" s="187"/>
    </row>
    <row r="75" spans="1:17" s="106" customFormat="1" ht="12.75">
      <c r="A75" s="301">
        <v>26</v>
      </c>
      <c r="B75" s="304" t="s">
        <v>455</v>
      </c>
      <c r="C75" s="285">
        <f t="shared" si="9"/>
        <v>4550.860000000001</v>
      </c>
      <c r="D75" s="285">
        <v>4550.860000000001</v>
      </c>
      <c r="E75" s="286"/>
      <c r="F75" s="286"/>
      <c r="G75" s="286"/>
      <c r="H75" s="286"/>
      <c r="I75" s="286"/>
      <c r="J75" s="286"/>
      <c r="K75" s="286"/>
      <c r="L75" s="286"/>
      <c r="M75" s="286"/>
      <c r="N75" s="286"/>
      <c r="O75" s="286"/>
      <c r="P75" s="187"/>
      <c r="Q75" s="187"/>
    </row>
    <row r="76" spans="1:17" s="106" customFormat="1" ht="12.75">
      <c r="A76" s="301">
        <v>27</v>
      </c>
      <c r="B76" s="305" t="s">
        <v>456</v>
      </c>
      <c r="C76" s="285">
        <f t="shared" si="9"/>
        <v>5966.06</v>
      </c>
      <c r="D76" s="285">
        <v>5966.06</v>
      </c>
      <c r="E76" s="286"/>
      <c r="F76" s="286"/>
      <c r="G76" s="286"/>
      <c r="H76" s="286"/>
      <c r="I76" s="286"/>
      <c r="J76" s="286"/>
      <c r="K76" s="286"/>
      <c r="L76" s="286"/>
      <c r="M76" s="286"/>
      <c r="N76" s="286"/>
      <c r="O76" s="286"/>
      <c r="P76" s="187"/>
      <c r="Q76" s="187"/>
    </row>
    <row r="77" spans="1:17" s="106" customFormat="1" ht="12.75">
      <c r="A77" s="301">
        <v>28</v>
      </c>
      <c r="B77" s="304" t="s">
        <v>457</v>
      </c>
      <c r="C77" s="285">
        <f t="shared" si="9"/>
        <v>6279.32</v>
      </c>
      <c r="D77" s="285">
        <v>6279.32</v>
      </c>
      <c r="E77" s="286"/>
      <c r="F77" s="286"/>
      <c r="G77" s="286"/>
      <c r="H77" s="286"/>
      <c r="I77" s="286"/>
      <c r="J77" s="286"/>
      <c r="K77" s="286"/>
      <c r="L77" s="286"/>
      <c r="M77" s="286"/>
      <c r="N77" s="286"/>
      <c r="O77" s="286"/>
      <c r="P77" s="187"/>
      <c r="Q77" s="187"/>
    </row>
    <row r="78" spans="1:17" s="106" customFormat="1" ht="12.75">
      <c r="A78" s="301">
        <v>29</v>
      </c>
      <c r="B78" s="304" t="s">
        <v>458</v>
      </c>
      <c r="C78" s="285">
        <f t="shared" si="9"/>
        <v>6433.12</v>
      </c>
      <c r="D78" s="285">
        <v>6433.12</v>
      </c>
      <c r="E78" s="286"/>
      <c r="F78" s="286"/>
      <c r="G78" s="286"/>
      <c r="H78" s="286"/>
      <c r="I78" s="286"/>
      <c r="J78" s="286"/>
      <c r="K78" s="286"/>
      <c r="L78" s="286"/>
      <c r="M78" s="286"/>
      <c r="N78" s="286"/>
      <c r="O78" s="286"/>
      <c r="P78" s="187"/>
      <c r="Q78" s="187"/>
    </row>
    <row r="79" spans="1:17" s="106" customFormat="1" ht="12.75">
      <c r="A79" s="301">
        <v>30</v>
      </c>
      <c r="B79" s="304" t="s">
        <v>459</v>
      </c>
      <c r="C79" s="285">
        <f t="shared" si="9"/>
        <v>5999.24</v>
      </c>
      <c r="D79" s="285">
        <v>5999.24</v>
      </c>
      <c r="E79" s="286"/>
      <c r="F79" s="286"/>
      <c r="G79" s="286"/>
      <c r="H79" s="286"/>
      <c r="I79" s="286"/>
      <c r="J79" s="286"/>
      <c r="K79" s="286"/>
      <c r="L79" s="286"/>
      <c r="M79" s="286"/>
      <c r="N79" s="286"/>
      <c r="O79" s="286"/>
      <c r="P79" s="187"/>
      <c r="Q79" s="187"/>
    </row>
    <row r="80" spans="1:17" s="106" customFormat="1" ht="12.75">
      <c r="A80" s="301">
        <v>31</v>
      </c>
      <c r="B80" s="304" t="s">
        <v>460</v>
      </c>
      <c r="C80" s="285">
        <f t="shared" si="9"/>
        <v>5502.97</v>
      </c>
      <c r="D80" s="285">
        <v>5502.97</v>
      </c>
      <c r="E80" s="286"/>
      <c r="F80" s="286"/>
      <c r="G80" s="286"/>
      <c r="H80" s="286"/>
      <c r="I80" s="286"/>
      <c r="J80" s="286"/>
      <c r="K80" s="286"/>
      <c r="L80" s="286"/>
      <c r="M80" s="286"/>
      <c r="N80" s="286"/>
      <c r="O80" s="286"/>
      <c r="P80" s="187"/>
      <c r="Q80" s="187"/>
    </row>
    <row r="81" spans="1:17" s="106" customFormat="1" ht="12.75">
      <c r="A81" s="301">
        <v>32</v>
      </c>
      <c r="B81" s="304" t="s">
        <v>461</v>
      </c>
      <c r="C81" s="285">
        <f t="shared" si="9"/>
        <v>8448.18</v>
      </c>
      <c r="D81" s="285">
        <v>8448.18</v>
      </c>
      <c r="E81" s="286"/>
      <c r="F81" s="286"/>
      <c r="G81" s="286"/>
      <c r="H81" s="286"/>
      <c r="I81" s="286"/>
      <c r="J81" s="286"/>
      <c r="K81" s="286"/>
      <c r="L81" s="286"/>
      <c r="M81" s="286"/>
      <c r="N81" s="286"/>
      <c r="O81" s="286"/>
      <c r="P81" s="187"/>
      <c r="Q81" s="187"/>
    </row>
    <row r="82" spans="1:17" s="106" customFormat="1" ht="12.75">
      <c r="A82" s="301">
        <v>33</v>
      </c>
      <c r="B82" s="304" t="s">
        <v>462</v>
      </c>
      <c r="C82" s="285">
        <f t="shared" si="9"/>
        <v>5260.57</v>
      </c>
      <c r="D82" s="285">
        <v>5260.57</v>
      </c>
      <c r="E82" s="286"/>
      <c r="F82" s="286"/>
      <c r="G82" s="286"/>
      <c r="H82" s="286"/>
      <c r="I82" s="286"/>
      <c r="J82" s="286"/>
      <c r="K82" s="286"/>
      <c r="L82" s="286"/>
      <c r="M82" s="286"/>
      <c r="N82" s="286"/>
      <c r="O82" s="286"/>
      <c r="P82" s="187"/>
      <c r="Q82" s="187"/>
    </row>
    <row r="83" spans="1:17" s="106" customFormat="1" ht="12.75">
      <c r="A83" s="301">
        <v>34</v>
      </c>
      <c r="B83" s="304" t="s">
        <v>463</v>
      </c>
      <c r="C83" s="285">
        <f t="shared" si="9"/>
        <v>3687.7</v>
      </c>
      <c r="D83" s="285">
        <v>3687.7</v>
      </c>
      <c r="E83" s="286"/>
      <c r="F83" s="286"/>
      <c r="G83" s="286"/>
      <c r="H83" s="286"/>
      <c r="I83" s="286"/>
      <c r="J83" s="286"/>
      <c r="K83" s="286"/>
      <c r="L83" s="286"/>
      <c r="M83" s="286"/>
      <c r="N83" s="286"/>
      <c r="O83" s="286"/>
      <c r="P83" s="187"/>
      <c r="Q83" s="187"/>
    </row>
    <row r="84" spans="1:17" s="106" customFormat="1" ht="12.75">
      <c r="A84" s="301">
        <v>35</v>
      </c>
      <c r="B84" s="304" t="s">
        <v>464</v>
      </c>
      <c r="C84" s="285">
        <f t="shared" si="9"/>
        <v>2954.21</v>
      </c>
      <c r="D84" s="285">
        <v>2954.21</v>
      </c>
      <c r="E84" s="286"/>
      <c r="F84" s="286"/>
      <c r="G84" s="286"/>
      <c r="H84" s="286"/>
      <c r="I84" s="286"/>
      <c r="J84" s="286"/>
      <c r="K84" s="286"/>
      <c r="L84" s="286"/>
      <c r="M84" s="286"/>
      <c r="N84" s="286"/>
      <c r="O84" s="286"/>
      <c r="P84" s="187"/>
      <c r="Q84" s="187"/>
    </row>
    <row r="85" spans="1:17" s="106" customFormat="1" ht="12.75">
      <c r="A85" s="306" t="s">
        <v>142</v>
      </c>
      <c r="B85" s="307" t="s">
        <v>267</v>
      </c>
      <c r="C85" s="280">
        <f>SUM(C86:C95)</f>
        <v>72155.65999999999</v>
      </c>
      <c r="D85" s="280">
        <f>SUM(D86:D95)</f>
        <v>72155.65999999999</v>
      </c>
      <c r="E85" s="299"/>
      <c r="F85" s="299"/>
      <c r="G85" s="299"/>
      <c r="H85" s="299"/>
      <c r="I85" s="299"/>
      <c r="J85" s="299"/>
      <c r="K85" s="299"/>
      <c r="L85" s="299"/>
      <c r="M85" s="299"/>
      <c r="N85" s="299"/>
      <c r="O85" s="299"/>
      <c r="P85" s="189"/>
      <c r="Q85" s="189"/>
    </row>
    <row r="86" spans="1:17" s="110" customFormat="1" ht="12.75">
      <c r="A86" s="301">
        <v>36</v>
      </c>
      <c r="B86" s="304" t="s">
        <v>194</v>
      </c>
      <c r="C86" s="285">
        <f t="shared" si="9"/>
        <v>4873.96</v>
      </c>
      <c r="D86" s="285">
        <v>4873.96</v>
      </c>
      <c r="E86" s="286"/>
      <c r="F86" s="286"/>
      <c r="G86" s="286"/>
      <c r="H86" s="286"/>
      <c r="I86" s="286"/>
      <c r="J86" s="286"/>
      <c r="K86" s="286"/>
      <c r="L86" s="286"/>
      <c r="M86" s="286"/>
      <c r="N86" s="286"/>
      <c r="O86" s="286"/>
      <c r="P86" s="187"/>
      <c r="Q86" s="187"/>
    </row>
    <row r="87" spans="1:17" s="106" customFormat="1" ht="12.75">
      <c r="A87" s="301">
        <v>37</v>
      </c>
      <c r="B87" s="304" t="s">
        <v>195</v>
      </c>
      <c r="C87" s="285">
        <f t="shared" si="9"/>
        <v>4653.23</v>
      </c>
      <c r="D87" s="285">
        <v>4653.23</v>
      </c>
      <c r="E87" s="286"/>
      <c r="F87" s="286"/>
      <c r="G87" s="286"/>
      <c r="H87" s="286"/>
      <c r="I87" s="286"/>
      <c r="J87" s="286"/>
      <c r="K87" s="286"/>
      <c r="L87" s="286"/>
      <c r="M87" s="286"/>
      <c r="N87" s="286"/>
      <c r="O87" s="286"/>
      <c r="P87" s="187"/>
      <c r="Q87" s="187"/>
    </row>
    <row r="88" spans="1:17" s="106" customFormat="1" ht="12.75">
      <c r="A88" s="301">
        <v>38</v>
      </c>
      <c r="B88" s="304" t="s">
        <v>196</v>
      </c>
      <c r="C88" s="285">
        <f t="shared" si="9"/>
        <v>11719.44</v>
      </c>
      <c r="D88" s="285">
        <v>11719.44</v>
      </c>
      <c r="E88" s="286"/>
      <c r="F88" s="286"/>
      <c r="G88" s="286"/>
      <c r="H88" s="286"/>
      <c r="I88" s="286"/>
      <c r="J88" s="286"/>
      <c r="K88" s="286"/>
      <c r="L88" s="286"/>
      <c r="M88" s="286"/>
      <c r="N88" s="286"/>
      <c r="O88" s="286"/>
      <c r="P88" s="187"/>
      <c r="Q88" s="187"/>
    </row>
    <row r="89" spans="1:17" s="106" customFormat="1" ht="12.75">
      <c r="A89" s="301">
        <v>39</v>
      </c>
      <c r="B89" s="304" t="s">
        <v>197</v>
      </c>
      <c r="C89" s="285">
        <f t="shared" si="9"/>
        <v>9714.84</v>
      </c>
      <c r="D89" s="285">
        <v>9714.84</v>
      </c>
      <c r="E89" s="286"/>
      <c r="F89" s="286"/>
      <c r="G89" s="286"/>
      <c r="H89" s="286"/>
      <c r="I89" s="286"/>
      <c r="J89" s="286"/>
      <c r="K89" s="286"/>
      <c r="L89" s="286"/>
      <c r="M89" s="286"/>
      <c r="N89" s="286"/>
      <c r="O89" s="286"/>
      <c r="P89" s="187"/>
      <c r="Q89" s="187"/>
    </row>
    <row r="90" spans="1:17" s="106" customFormat="1" ht="12.75">
      <c r="A90" s="301">
        <v>40</v>
      </c>
      <c r="B90" s="304" t="s">
        <v>198</v>
      </c>
      <c r="C90" s="285">
        <f t="shared" si="9"/>
        <v>9875.58</v>
      </c>
      <c r="D90" s="285">
        <v>9875.58</v>
      </c>
      <c r="E90" s="286"/>
      <c r="F90" s="286"/>
      <c r="G90" s="286"/>
      <c r="H90" s="286"/>
      <c r="I90" s="286"/>
      <c r="J90" s="286"/>
      <c r="K90" s="286"/>
      <c r="L90" s="286"/>
      <c r="M90" s="286"/>
      <c r="N90" s="286"/>
      <c r="O90" s="286"/>
      <c r="P90" s="187"/>
      <c r="Q90" s="187"/>
    </row>
    <row r="91" spans="1:17" s="106" customFormat="1" ht="12.75">
      <c r="A91" s="301">
        <v>41</v>
      </c>
      <c r="B91" s="304" t="s">
        <v>199</v>
      </c>
      <c r="C91" s="285">
        <f t="shared" si="9"/>
        <v>4475.66</v>
      </c>
      <c r="D91" s="285">
        <v>4475.66</v>
      </c>
      <c r="E91" s="286"/>
      <c r="F91" s="286"/>
      <c r="G91" s="286"/>
      <c r="H91" s="286"/>
      <c r="I91" s="286"/>
      <c r="J91" s="286"/>
      <c r="K91" s="286"/>
      <c r="L91" s="286"/>
      <c r="M91" s="286"/>
      <c r="N91" s="286"/>
      <c r="O91" s="286"/>
      <c r="P91" s="187"/>
      <c r="Q91" s="187"/>
    </row>
    <row r="92" spans="1:17" s="106" customFormat="1" ht="12.75">
      <c r="A92" s="301">
        <v>42</v>
      </c>
      <c r="B92" s="304" t="s">
        <v>200</v>
      </c>
      <c r="C92" s="285">
        <f t="shared" si="9"/>
        <v>4841.639999999999</v>
      </c>
      <c r="D92" s="285">
        <v>4841.639999999999</v>
      </c>
      <c r="E92" s="286"/>
      <c r="F92" s="286"/>
      <c r="G92" s="286"/>
      <c r="H92" s="286"/>
      <c r="I92" s="286"/>
      <c r="J92" s="286"/>
      <c r="K92" s="286"/>
      <c r="L92" s="286"/>
      <c r="M92" s="286"/>
      <c r="N92" s="286"/>
      <c r="O92" s="286"/>
      <c r="P92" s="187"/>
      <c r="Q92" s="187"/>
    </row>
    <row r="93" spans="1:17" s="106" customFormat="1" ht="12.75">
      <c r="A93" s="301">
        <v>43</v>
      </c>
      <c r="B93" s="304" t="s">
        <v>201</v>
      </c>
      <c r="C93" s="285">
        <f t="shared" si="9"/>
        <v>5545.58</v>
      </c>
      <c r="D93" s="285">
        <v>5545.58</v>
      </c>
      <c r="E93" s="286"/>
      <c r="F93" s="286"/>
      <c r="G93" s="286"/>
      <c r="H93" s="286"/>
      <c r="I93" s="286"/>
      <c r="J93" s="286"/>
      <c r="K93" s="286"/>
      <c r="L93" s="286"/>
      <c r="M93" s="286"/>
      <c r="N93" s="286"/>
      <c r="O93" s="286"/>
      <c r="P93" s="187"/>
      <c r="Q93" s="187"/>
    </row>
    <row r="94" spans="1:17" s="106" customFormat="1" ht="13.5" customHeight="1">
      <c r="A94" s="301">
        <v>44</v>
      </c>
      <c r="B94" s="304" t="s">
        <v>202</v>
      </c>
      <c r="C94" s="285">
        <f t="shared" si="9"/>
        <v>11327.73</v>
      </c>
      <c r="D94" s="285">
        <v>11327.73</v>
      </c>
      <c r="E94" s="286"/>
      <c r="F94" s="286"/>
      <c r="G94" s="286"/>
      <c r="H94" s="286"/>
      <c r="I94" s="286"/>
      <c r="J94" s="286"/>
      <c r="K94" s="286"/>
      <c r="L94" s="286"/>
      <c r="M94" s="286"/>
      <c r="N94" s="286"/>
      <c r="O94" s="286"/>
      <c r="P94" s="187"/>
      <c r="Q94" s="187"/>
    </row>
    <row r="95" spans="1:17" s="106" customFormat="1" ht="15" customHeight="1">
      <c r="A95" s="301">
        <v>45</v>
      </c>
      <c r="B95" s="304" t="s">
        <v>203</v>
      </c>
      <c r="C95" s="285">
        <f t="shared" si="9"/>
        <v>5128</v>
      </c>
      <c r="D95" s="285">
        <v>5128</v>
      </c>
      <c r="E95" s="286"/>
      <c r="F95" s="286"/>
      <c r="G95" s="286"/>
      <c r="H95" s="286"/>
      <c r="I95" s="286"/>
      <c r="J95" s="286"/>
      <c r="K95" s="286"/>
      <c r="L95" s="286"/>
      <c r="M95" s="286"/>
      <c r="N95" s="286"/>
      <c r="O95" s="286"/>
      <c r="P95" s="187"/>
      <c r="Q95" s="187"/>
    </row>
    <row r="96" spans="1:17" s="106" customFormat="1" ht="15.75" customHeight="1">
      <c r="A96" s="308" t="s">
        <v>344</v>
      </c>
      <c r="B96" s="309" t="s">
        <v>465</v>
      </c>
      <c r="C96" s="280">
        <f>SUM(C97:C100)</f>
        <v>6152</v>
      </c>
      <c r="D96" s="280">
        <f>SUM(D97:D100)</f>
        <v>6152</v>
      </c>
      <c r="E96" s="280">
        <f aca="true" t="shared" si="10" ref="E96:Q96">SUM(E98:E100)</f>
        <v>0</v>
      </c>
      <c r="F96" s="280">
        <f t="shared" si="10"/>
        <v>0</v>
      </c>
      <c r="G96" s="280">
        <f t="shared" si="10"/>
        <v>0</v>
      </c>
      <c r="H96" s="280">
        <f t="shared" si="10"/>
        <v>0</v>
      </c>
      <c r="I96" s="280">
        <f t="shared" si="10"/>
        <v>0</v>
      </c>
      <c r="J96" s="280">
        <f t="shared" si="10"/>
        <v>0</v>
      </c>
      <c r="K96" s="280">
        <f t="shared" si="10"/>
        <v>0</v>
      </c>
      <c r="L96" s="280">
        <f t="shared" si="10"/>
        <v>0</v>
      </c>
      <c r="M96" s="280">
        <f t="shared" si="10"/>
        <v>0</v>
      </c>
      <c r="N96" s="280">
        <f t="shared" si="10"/>
        <v>0</v>
      </c>
      <c r="O96" s="280">
        <f t="shared" si="10"/>
        <v>0</v>
      </c>
      <c r="P96" s="280">
        <f t="shared" si="10"/>
        <v>0</v>
      </c>
      <c r="Q96" s="280">
        <f t="shared" si="10"/>
        <v>0</v>
      </c>
    </row>
    <row r="97" spans="1:17" s="106" customFormat="1" ht="18" customHeight="1">
      <c r="A97" s="310">
        <v>1</v>
      </c>
      <c r="B97" s="284" t="s">
        <v>218</v>
      </c>
      <c r="C97" s="285">
        <f>SUM(D97:Q97)</f>
        <v>2250</v>
      </c>
      <c r="D97" s="285">
        <f>1980+270</f>
        <v>2250</v>
      </c>
      <c r="E97" s="286"/>
      <c r="F97" s="286"/>
      <c r="G97" s="286"/>
      <c r="H97" s="286"/>
      <c r="I97" s="286"/>
      <c r="J97" s="286"/>
      <c r="K97" s="286"/>
      <c r="L97" s="286"/>
      <c r="M97" s="286"/>
      <c r="N97" s="286"/>
      <c r="O97" s="286"/>
      <c r="P97" s="187"/>
      <c r="Q97" s="187"/>
    </row>
    <row r="98" spans="1:17" s="106" customFormat="1" ht="17.25" customHeight="1">
      <c r="A98" s="310">
        <v>2</v>
      </c>
      <c r="B98" s="311" t="s">
        <v>466</v>
      </c>
      <c r="C98" s="285">
        <f>SUM(D98:Q98)</f>
        <v>2589</v>
      </c>
      <c r="D98" s="285">
        <v>2589</v>
      </c>
      <c r="E98" s="286"/>
      <c r="F98" s="286"/>
      <c r="G98" s="286"/>
      <c r="H98" s="286"/>
      <c r="I98" s="286"/>
      <c r="J98" s="286"/>
      <c r="K98" s="286"/>
      <c r="L98" s="286"/>
      <c r="M98" s="286"/>
      <c r="N98" s="286"/>
      <c r="O98" s="286"/>
      <c r="P98" s="187"/>
      <c r="Q98" s="187"/>
    </row>
    <row r="99" spans="1:17" s="106" customFormat="1" ht="17.25" customHeight="1">
      <c r="A99" s="310">
        <v>3</v>
      </c>
      <c r="B99" s="311" t="s">
        <v>347</v>
      </c>
      <c r="C99" s="285">
        <f>SUM(D99:Q99)</f>
        <v>1163</v>
      </c>
      <c r="D99" s="285">
        <v>1163</v>
      </c>
      <c r="E99" s="286"/>
      <c r="F99" s="286"/>
      <c r="G99" s="286"/>
      <c r="H99" s="286"/>
      <c r="I99" s="286"/>
      <c r="J99" s="286"/>
      <c r="K99" s="286"/>
      <c r="L99" s="286"/>
      <c r="M99" s="286"/>
      <c r="N99" s="286"/>
      <c r="O99" s="286"/>
      <c r="P99" s="187"/>
      <c r="Q99" s="187"/>
    </row>
    <row r="100" spans="1:17" s="106" customFormat="1" ht="18" customHeight="1">
      <c r="A100" s="310">
        <v>4</v>
      </c>
      <c r="B100" s="311" t="s">
        <v>221</v>
      </c>
      <c r="C100" s="285">
        <f>SUM(D100:Q100)</f>
        <v>150</v>
      </c>
      <c r="D100" s="285">
        <v>150</v>
      </c>
      <c r="E100" s="286"/>
      <c r="F100" s="286"/>
      <c r="G100" s="286"/>
      <c r="H100" s="286"/>
      <c r="I100" s="286"/>
      <c r="J100" s="286"/>
      <c r="K100" s="286"/>
      <c r="L100" s="286"/>
      <c r="M100" s="286"/>
      <c r="N100" s="286"/>
      <c r="O100" s="286"/>
      <c r="P100" s="187"/>
      <c r="Q100" s="187"/>
    </row>
    <row r="101" spans="1:17" s="106" customFormat="1" ht="15" customHeight="1">
      <c r="A101" s="308" t="s">
        <v>345</v>
      </c>
      <c r="B101" s="309" t="s">
        <v>274</v>
      </c>
      <c r="C101" s="280">
        <f>D101</f>
        <v>14602</v>
      </c>
      <c r="D101" s="280">
        <v>14602</v>
      </c>
      <c r="E101" s="299"/>
      <c r="F101" s="299"/>
      <c r="G101" s="299"/>
      <c r="H101" s="299"/>
      <c r="I101" s="299"/>
      <c r="J101" s="299"/>
      <c r="K101" s="299"/>
      <c r="L101" s="299"/>
      <c r="M101" s="299"/>
      <c r="N101" s="299"/>
      <c r="O101" s="299"/>
      <c r="P101" s="189"/>
      <c r="Q101" s="187">
        <v>0</v>
      </c>
    </row>
    <row r="102" spans="1:17" s="106" customFormat="1" ht="24.75" customHeight="1">
      <c r="A102" s="312" t="s">
        <v>150</v>
      </c>
      <c r="B102" s="296" t="s">
        <v>251</v>
      </c>
      <c r="C102" s="280">
        <f>C103+C109</f>
        <v>5333</v>
      </c>
      <c r="D102" s="280">
        <f>D103+D109</f>
        <v>0</v>
      </c>
      <c r="E102" s="280">
        <f>E103+E109</f>
        <v>0</v>
      </c>
      <c r="F102" s="280">
        <f>F103+F109</f>
        <v>0</v>
      </c>
      <c r="G102" s="280">
        <f>G103+G109</f>
        <v>4318</v>
      </c>
      <c r="H102" s="280">
        <f>H103+H109</f>
        <v>0</v>
      </c>
      <c r="I102" s="280">
        <f>I103+I109</f>
        <v>1015</v>
      </c>
      <c r="J102" s="280">
        <f>J103+J109</f>
        <v>0</v>
      </c>
      <c r="K102" s="280">
        <f>K103+K109</f>
        <v>0</v>
      </c>
      <c r="L102" s="280">
        <f>L103+L109</f>
        <v>0</v>
      </c>
      <c r="M102" s="280">
        <f>M103+M109</f>
        <v>0</v>
      </c>
      <c r="N102" s="280">
        <f>N103+N109</f>
        <v>0</v>
      </c>
      <c r="O102" s="280">
        <f>O103+O109</f>
        <v>0</v>
      </c>
      <c r="P102" s="280">
        <f>P103+P109</f>
        <v>0</v>
      </c>
      <c r="Q102" s="280">
        <f>Q103+Q109</f>
        <v>0</v>
      </c>
    </row>
    <row r="103" spans="1:17" s="110" customFormat="1" ht="16.5" customHeight="1">
      <c r="A103" s="126" t="s">
        <v>140</v>
      </c>
      <c r="B103" s="296" t="s">
        <v>252</v>
      </c>
      <c r="C103" s="280">
        <f>SUM(C104:C108)</f>
        <v>4318</v>
      </c>
      <c r="D103" s="280">
        <f>SUM(D104:D108)</f>
        <v>0</v>
      </c>
      <c r="E103" s="280">
        <f>SUM(E104:E108)</f>
        <v>0</v>
      </c>
      <c r="F103" s="280">
        <f>SUM(F104:F108)</f>
        <v>0</v>
      </c>
      <c r="G103" s="280">
        <f>SUM(G104:G108)</f>
        <v>4318</v>
      </c>
      <c r="H103" s="280">
        <f>SUM(H104:H108)</f>
        <v>0</v>
      </c>
      <c r="I103" s="280">
        <f>SUM(I104:I108)</f>
        <v>0</v>
      </c>
      <c r="J103" s="280">
        <f>SUM(J104:J108)</f>
        <v>0</v>
      </c>
      <c r="K103" s="280">
        <f>SUM(K104:K108)</f>
        <v>0</v>
      </c>
      <c r="L103" s="280">
        <f>SUM(L104:L108)</f>
        <v>0</v>
      </c>
      <c r="M103" s="280">
        <f>SUM(M104:M108)</f>
        <v>0</v>
      </c>
      <c r="N103" s="280">
        <f>SUM(N104:N108)</f>
        <v>0</v>
      </c>
      <c r="O103" s="280">
        <f>SUM(O104:O108)</f>
        <v>0</v>
      </c>
      <c r="P103" s="280">
        <f>SUM(P104:P108)</f>
        <v>0</v>
      </c>
      <c r="Q103" s="280">
        <f>SUM(Q104:Q108)</f>
        <v>0</v>
      </c>
    </row>
    <row r="104" spans="1:17" s="110" customFormat="1" ht="27.75" customHeight="1">
      <c r="A104" s="283">
        <v>1</v>
      </c>
      <c r="B104" s="313" t="s">
        <v>253</v>
      </c>
      <c r="C104" s="285">
        <f>SUM(D104:Q104)</f>
        <v>300</v>
      </c>
      <c r="D104" s="286"/>
      <c r="E104" s="286"/>
      <c r="F104" s="286"/>
      <c r="G104" s="285">
        <v>300</v>
      </c>
      <c r="H104" s="285"/>
      <c r="I104" s="285"/>
      <c r="J104" s="286"/>
      <c r="K104" s="286"/>
      <c r="L104" s="286"/>
      <c r="M104" s="286"/>
      <c r="N104" s="286"/>
      <c r="O104" s="286"/>
      <c r="P104" s="187"/>
      <c r="Q104" s="187"/>
    </row>
    <row r="105" spans="1:17" s="110" customFormat="1" ht="25.5" customHeight="1">
      <c r="A105" s="301">
        <v>2</v>
      </c>
      <c r="B105" s="314" t="s">
        <v>301</v>
      </c>
      <c r="C105" s="285">
        <f>SUM(D105:Q105)</f>
        <v>4018</v>
      </c>
      <c r="D105" s="286"/>
      <c r="E105" s="286"/>
      <c r="F105" s="286"/>
      <c r="G105" s="285">
        <v>4018</v>
      </c>
      <c r="H105" s="285"/>
      <c r="I105" s="285"/>
      <c r="J105" s="286"/>
      <c r="K105" s="286"/>
      <c r="L105" s="286"/>
      <c r="M105" s="286"/>
      <c r="N105" s="286"/>
      <c r="O105" s="286"/>
      <c r="P105" s="187"/>
      <c r="Q105" s="187"/>
    </row>
    <row r="106" spans="1:17" s="106" customFormat="1" ht="15.75" customHeight="1" hidden="1">
      <c r="A106" s="301"/>
      <c r="B106" s="314"/>
      <c r="C106" s="285">
        <f>SUM(D106:Q106)</f>
        <v>0</v>
      </c>
      <c r="D106" s="286"/>
      <c r="E106" s="286"/>
      <c r="F106" s="286"/>
      <c r="G106" s="285"/>
      <c r="H106" s="285"/>
      <c r="I106" s="285"/>
      <c r="J106" s="286"/>
      <c r="K106" s="286"/>
      <c r="L106" s="286"/>
      <c r="M106" s="286"/>
      <c r="N106" s="286"/>
      <c r="O106" s="286"/>
      <c r="P106" s="187"/>
      <c r="Q106" s="187"/>
    </row>
    <row r="107" spans="1:17" s="106" customFormat="1" ht="12.75" hidden="1">
      <c r="A107" s="301"/>
      <c r="B107" s="314"/>
      <c r="C107" s="285">
        <f>SUM(D107:Q107)</f>
        <v>0</v>
      </c>
      <c r="D107" s="286"/>
      <c r="E107" s="286"/>
      <c r="F107" s="286"/>
      <c r="G107" s="285"/>
      <c r="H107" s="285"/>
      <c r="I107" s="285"/>
      <c r="J107" s="286"/>
      <c r="K107" s="286"/>
      <c r="L107" s="286"/>
      <c r="M107" s="286"/>
      <c r="N107" s="286"/>
      <c r="O107" s="286"/>
      <c r="P107" s="187"/>
      <c r="Q107" s="187"/>
    </row>
    <row r="108" spans="1:17" s="106" customFormat="1" ht="12.75" customHeight="1" hidden="1">
      <c r="A108" s="287"/>
      <c r="B108" s="284"/>
      <c r="C108" s="285">
        <f>SUM(D108:Q108)</f>
        <v>0</v>
      </c>
      <c r="D108" s="286"/>
      <c r="E108" s="286"/>
      <c r="F108" s="286"/>
      <c r="G108" s="285"/>
      <c r="H108" s="286"/>
      <c r="I108" s="286"/>
      <c r="J108" s="286"/>
      <c r="K108" s="286"/>
      <c r="L108" s="286"/>
      <c r="M108" s="286"/>
      <c r="N108" s="285">
        <v>0</v>
      </c>
      <c r="O108" s="286"/>
      <c r="P108" s="187"/>
      <c r="Q108" s="187"/>
    </row>
    <row r="109" spans="1:17" s="106" customFormat="1" ht="12.75" customHeight="1" hidden="1">
      <c r="A109" s="126" t="s">
        <v>141</v>
      </c>
      <c r="B109" s="296" t="s">
        <v>254</v>
      </c>
      <c r="C109" s="280">
        <f>SUM(C110:C111)</f>
        <v>1015</v>
      </c>
      <c r="D109" s="280">
        <f aca="true" t="shared" si="11" ref="D109:Q109">SUM(D110:D111)</f>
        <v>0</v>
      </c>
      <c r="E109" s="280">
        <f t="shared" si="11"/>
        <v>0</v>
      </c>
      <c r="F109" s="280">
        <f t="shared" si="11"/>
        <v>0</v>
      </c>
      <c r="G109" s="280">
        <f t="shared" si="11"/>
        <v>0</v>
      </c>
      <c r="H109" s="280">
        <f t="shared" si="11"/>
        <v>0</v>
      </c>
      <c r="I109" s="280">
        <f t="shared" si="11"/>
        <v>1015</v>
      </c>
      <c r="J109" s="280">
        <f t="shared" si="11"/>
        <v>0</v>
      </c>
      <c r="K109" s="280">
        <f t="shared" si="11"/>
        <v>0</v>
      </c>
      <c r="L109" s="280">
        <f t="shared" si="11"/>
        <v>0</v>
      </c>
      <c r="M109" s="280">
        <f t="shared" si="11"/>
        <v>0</v>
      </c>
      <c r="N109" s="280">
        <f t="shared" si="11"/>
        <v>0</v>
      </c>
      <c r="O109" s="280">
        <f t="shared" si="11"/>
        <v>0</v>
      </c>
      <c r="P109" s="280">
        <f t="shared" si="11"/>
        <v>0</v>
      </c>
      <c r="Q109" s="280">
        <f t="shared" si="11"/>
        <v>0</v>
      </c>
    </row>
    <row r="110" spans="1:17" s="106" customFormat="1" ht="12.75" customHeight="1" hidden="1">
      <c r="A110" s="301">
        <v>1</v>
      </c>
      <c r="B110" s="314" t="s">
        <v>301</v>
      </c>
      <c r="C110" s="285">
        <f>SUM(D110:Q110)</f>
        <v>1015</v>
      </c>
      <c r="D110" s="286"/>
      <c r="E110" s="286"/>
      <c r="F110" s="286"/>
      <c r="G110" s="285"/>
      <c r="H110" s="285"/>
      <c r="I110" s="285">
        <v>1015</v>
      </c>
      <c r="J110" s="286"/>
      <c r="K110" s="286"/>
      <c r="L110" s="286"/>
      <c r="M110" s="286"/>
      <c r="N110" s="286"/>
      <c r="O110" s="286"/>
      <c r="P110" s="187"/>
      <c r="Q110" s="187"/>
    </row>
    <row r="111" spans="1:17" s="110" customFormat="1" ht="12.75" hidden="1">
      <c r="A111" s="301"/>
      <c r="B111" s="314"/>
      <c r="C111" s="285">
        <f>SUM(D111:Q111)</f>
        <v>0</v>
      </c>
      <c r="D111" s="286"/>
      <c r="E111" s="286"/>
      <c r="F111" s="286"/>
      <c r="G111" s="285">
        <v>0</v>
      </c>
      <c r="H111" s="285"/>
      <c r="I111" s="285"/>
      <c r="J111" s="286"/>
      <c r="K111" s="286"/>
      <c r="L111" s="286"/>
      <c r="M111" s="286"/>
      <c r="N111" s="286"/>
      <c r="O111" s="286"/>
      <c r="P111" s="187"/>
      <c r="Q111" s="187"/>
    </row>
    <row r="112" spans="1:17" s="106" customFormat="1" ht="12.75">
      <c r="A112" s="308" t="s">
        <v>271</v>
      </c>
      <c r="B112" s="296" t="s">
        <v>255</v>
      </c>
      <c r="C112" s="280">
        <f aca="true" t="shared" si="12" ref="C112:Q112">C113+C117</f>
        <v>3727</v>
      </c>
      <c r="D112" s="280">
        <f t="shared" si="12"/>
        <v>0</v>
      </c>
      <c r="E112" s="280">
        <f t="shared" si="12"/>
        <v>0</v>
      </c>
      <c r="F112" s="280">
        <f t="shared" si="12"/>
        <v>0</v>
      </c>
      <c r="G112" s="280">
        <f t="shared" si="12"/>
        <v>0</v>
      </c>
      <c r="H112" s="280">
        <f t="shared" si="12"/>
        <v>0</v>
      </c>
      <c r="I112" s="280">
        <f t="shared" si="12"/>
        <v>0</v>
      </c>
      <c r="J112" s="280">
        <f t="shared" si="12"/>
        <v>0</v>
      </c>
      <c r="K112" s="280">
        <f t="shared" si="12"/>
        <v>1011</v>
      </c>
      <c r="L112" s="280">
        <f t="shared" si="12"/>
        <v>0</v>
      </c>
      <c r="M112" s="280">
        <f t="shared" si="12"/>
        <v>2716</v>
      </c>
      <c r="N112" s="280">
        <f t="shared" si="12"/>
        <v>0</v>
      </c>
      <c r="O112" s="280">
        <f t="shared" si="12"/>
        <v>0</v>
      </c>
      <c r="P112" s="280">
        <f t="shared" si="12"/>
        <v>0</v>
      </c>
      <c r="Q112" s="280">
        <f t="shared" si="12"/>
        <v>0</v>
      </c>
    </row>
    <row r="113" spans="1:17" s="106" customFormat="1" ht="12.75" customHeight="1" hidden="1">
      <c r="A113" s="308" t="s">
        <v>140</v>
      </c>
      <c r="B113" s="296" t="s">
        <v>256</v>
      </c>
      <c r="C113" s="280">
        <f>SUM(C114:C115)</f>
        <v>2716</v>
      </c>
      <c r="D113" s="280">
        <f aca="true" t="shared" si="13" ref="D113:Q113">SUM(D114:D115)</f>
        <v>0</v>
      </c>
      <c r="E113" s="280">
        <f t="shared" si="13"/>
        <v>0</v>
      </c>
      <c r="F113" s="280">
        <f t="shared" si="13"/>
        <v>0</v>
      </c>
      <c r="G113" s="280">
        <f t="shared" si="13"/>
        <v>0</v>
      </c>
      <c r="H113" s="280">
        <f t="shared" si="13"/>
        <v>0</v>
      </c>
      <c r="I113" s="280">
        <f t="shared" si="13"/>
        <v>0</v>
      </c>
      <c r="J113" s="280">
        <f t="shared" si="13"/>
        <v>0</v>
      </c>
      <c r="K113" s="280">
        <f t="shared" si="13"/>
        <v>0</v>
      </c>
      <c r="L113" s="280">
        <f t="shared" si="13"/>
        <v>0</v>
      </c>
      <c r="M113" s="280">
        <f t="shared" si="13"/>
        <v>2716</v>
      </c>
      <c r="N113" s="280">
        <f t="shared" si="13"/>
        <v>0</v>
      </c>
      <c r="O113" s="280">
        <f t="shared" si="13"/>
        <v>0</v>
      </c>
      <c r="P113" s="280">
        <f t="shared" si="13"/>
        <v>0</v>
      </c>
      <c r="Q113" s="280">
        <f t="shared" si="13"/>
        <v>0</v>
      </c>
    </row>
    <row r="114" spans="1:17" s="106" customFormat="1" ht="12.75">
      <c r="A114" s="315">
        <v>1</v>
      </c>
      <c r="B114" s="316" t="s">
        <v>302</v>
      </c>
      <c r="C114" s="285">
        <f aca="true" t="shared" si="14" ref="C114:C128">SUM(D114:Q114)</f>
        <v>1924</v>
      </c>
      <c r="D114" s="286"/>
      <c r="E114" s="286"/>
      <c r="F114" s="286"/>
      <c r="G114" s="286"/>
      <c r="H114" s="286"/>
      <c r="I114" s="286"/>
      <c r="J114" s="286"/>
      <c r="K114" s="285">
        <v>0</v>
      </c>
      <c r="L114" s="286"/>
      <c r="M114" s="285">
        <f>1178+746</f>
        <v>1924</v>
      </c>
      <c r="N114" s="286"/>
      <c r="O114" s="286"/>
      <c r="P114" s="187"/>
      <c r="Q114" s="187"/>
    </row>
    <row r="115" spans="1:17" s="106" customFormat="1" ht="14.25">
      <c r="A115" s="315">
        <v>2</v>
      </c>
      <c r="B115" s="187" t="s">
        <v>204</v>
      </c>
      <c r="C115" s="317">
        <f t="shared" si="14"/>
        <v>792</v>
      </c>
      <c r="D115" s="318"/>
      <c r="E115" s="318"/>
      <c r="F115" s="318"/>
      <c r="G115" s="318"/>
      <c r="H115" s="318"/>
      <c r="I115" s="318"/>
      <c r="J115" s="318"/>
      <c r="K115" s="317">
        <f>SUM(K116:K116)</f>
        <v>0</v>
      </c>
      <c r="L115" s="317">
        <f>SUM(L116:L116)</f>
        <v>0</v>
      </c>
      <c r="M115" s="317">
        <f>SUM(M116:M116)</f>
        <v>792</v>
      </c>
      <c r="N115" s="286"/>
      <c r="O115" s="286"/>
      <c r="P115" s="187"/>
      <c r="Q115" s="187"/>
    </row>
    <row r="116" spans="1:17" s="106" customFormat="1" ht="99" customHeight="1">
      <c r="A116" s="315"/>
      <c r="B116" s="319" t="s">
        <v>467</v>
      </c>
      <c r="C116" s="292">
        <f t="shared" si="14"/>
        <v>792</v>
      </c>
      <c r="D116" s="293"/>
      <c r="E116" s="293"/>
      <c r="F116" s="293"/>
      <c r="G116" s="293"/>
      <c r="H116" s="293"/>
      <c r="I116" s="293"/>
      <c r="J116" s="293"/>
      <c r="K116" s="292"/>
      <c r="L116" s="293"/>
      <c r="M116" s="292">
        <v>792</v>
      </c>
      <c r="N116" s="293"/>
      <c r="O116" s="293"/>
      <c r="P116" s="294"/>
      <c r="Q116" s="294"/>
    </row>
    <row r="117" spans="1:17" s="106" customFormat="1" ht="12.75">
      <c r="A117" s="8" t="s">
        <v>141</v>
      </c>
      <c r="B117" s="296" t="s">
        <v>303</v>
      </c>
      <c r="C117" s="280">
        <f t="shared" si="14"/>
        <v>1011</v>
      </c>
      <c r="D117" s="299"/>
      <c r="E117" s="299"/>
      <c r="F117" s="299"/>
      <c r="G117" s="299"/>
      <c r="H117" s="299"/>
      <c r="I117" s="299"/>
      <c r="J117" s="299"/>
      <c r="K117" s="280">
        <v>1011</v>
      </c>
      <c r="L117" s="299"/>
      <c r="M117" s="286"/>
      <c r="N117" s="286"/>
      <c r="O117" s="286"/>
      <c r="P117" s="150"/>
      <c r="Q117" s="150"/>
    </row>
    <row r="118" spans="1:17" s="106" customFormat="1" ht="20.25" customHeight="1">
      <c r="A118" s="126" t="s">
        <v>271</v>
      </c>
      <c r="B118" s="296" t="s">
        <v>257</v>
      </c>
      <c r="C118" s="280">
        <f>C119</f>
        <v>1322</v>
      </c>
      <c r="D118" s="280">
        <f aca="true" t="shared" si="15" ref="D118:Q118">D119</f>
        <v>0</v>
      </c>
      <c r="E118" s="280">
        <f t="shared" si="15"/>
        <v>0</v>
      </c>
      <c r="F118" s="280">
        <f t="shared" si="15"/>
        <v>0</v>
      </c>
      <c r="G118" s="280">
        <f t="shared" si="15"/>
        <v>0</v>
      </c>
      <c r="H118" s="280">
        <f t="shared" si="15"/>
        <v>1322</v>
      </c>
      <c r="I118" s="280">
        <f t="shared" si="15"/>
        <v>0</v>
      </c>
      <c r="J118" s="280">
        <f t="shared" si="15"/>
        <v>0</v>
      </c>
      <c r="K118" s="280">
        <f t="shared" si="15"/>
        <v>0</v>
      </c>
      <c r="L118" s="280">
        <f t="shared" si="15"/>
        <v>0</v>
      </c>
      <c r="M118" s="280">
        <f t="shared" si="15"/>
        <v>0</v>
      </c>
      <c r="N118" s="280">
        <f t="shared" si="15"/>
        <v>0</v>
      </c>
      <c r="O118" s="280">
        <f t="shared" si="15"/>
        <v>0</v>
      </c>
      <c r="P118" s="280">
        <f t="shared" si="15"/>
        <v>0</v>
      </c>
      <c r="Q118" s="280">
        <f t="shared" si="15"/>
        <v>0</v>
      </c>
    </row>
    <row r="119" spans="1:17" s="106" customFormat="1" ht="27" customHeight="1">
      <c r="A119" s="315">
        <v>1</v>
      </c>
      <c r="B119" s="314" t="s">
        <v>301</v>
      </c>
      <c r="C119" s="285">
        <f t="shared" si="14"/>
        <v>1322</v>
      </c>
      <c r="D119" s="286"/>
      <c r="E119" s="286"/>
      <c r="F119" s="286"/>
      <c r="G119" s="286"/>
      <c r="H119" s="285">
        <v>1322</v>
      </c>
      <c r="I119" s="286"/>
      <c r="J119" s="286"/>
      <c r="K119" s="286"/>
      <c r="L119" s="286"/>
      <c r="M119" s="286"/>
      <c r="N119" s="286"/>
      <c r="O119" s="286"/>
      <c r="P119" s="150"/>
      <c r="Q119" s="150">
        <v>0</v>
      </c>
    </row>
    <row r="120" spans="1:17" s="106" customFormat="1" ht="21" customHeight="1">
      <c r="A120" s="126" t="s">
        <v>152</v>
      </c>
      <c r="B120" s="296" t="s">
        <v>258</v>
      </c>
      <c r="C120" s="280">
        <f>SUM(C121:C122)</f>
        <v>10591</v>
      </c>
      <c r="D120" s="280">
        <f aca="true" t="shared" si="16" ref="D120:Q120">SUM(D121:D122)</f>
        <v>0</v>
      </c>
      <c r="E120" s="280">
        <f t="shared" si="16"/>
        <v>0</v>
      </c>
      <c r="F120" s="280">
        <f t="shared" si="16"/>
        <v>0</v>
      </c>
      <c r="G120" s="280">
        <f t="shared" si="16"/>
        <v>0</v>
      </c>
      <c r="H120" s="280">
        <f t="shared" si="16"/>
        <v>0</v>
      </c>
      <c r="I120" s="280">
        <f t="shared" si="16"/>
        <v>0</v>
      </c>
      <c r="J120" s="280">
        <f t="shared" si="16"/>
        <v>0</v>
      </c>
      <c r="K120" s="280">
        <f t="shared" si="16"/>
        <v>0</v>
      </c>
      <c r="L120" s="280">
        <f t="shared" si="16"/>
        <v>0</v>
      </c>
      <c r="M120" s="280">
        <f t="shared" si="16"/>
        <v>0</v>
      </c>
      <c r="N120" s="280">
        <f t="shared" si="16"/>
        <v>0</v>
      </c>
      <c r="O120" s="280">
        <f t="shared" si="16"/>
        <v>0</v>
      </c>
      <c r="P120" s="280">
        <f t="shared" si="16"/>
        <v>10591</v>
      </c>
      <c r="Q120" s="280">
        <f t="shared" si="16"/>
        <v>0</v>
      </c>
    </row>
    <row r="121" spans="1:17" s="110" customFormat="1" ht="17.25" customHeight="1">
      <c r="A121" s="283">
        <v>1</v>
      </c>
      <c r="B121" s="316" t="s">
        <v>163</v>
      </c>
      <c r="C121" s="285">
        <f t="shared" si="14"/>
        <v>9058</v>
      </c>
      <c r="D121" s="286"/>
      <c r="E121" s="286"/>
      <c r="F121" s="286"/>
      <c r="G121" s="286"/>
      <c r="H121" s="286"/>
      <c r="I121" s="286"/>
      <c r="J121" s="286"/>
      <c r="K121" s="286"/>
      <c r="L121" s="286"/>
      <c r="M121" s="286"/>
      <c r="N121" s="286"/>
      <c r="O121" s="286"/>
      <c r="P121" s="285">
        <v>9058</v>
      </c>
      <c r="Q121" s="285"/>
    </row>
    <row r="122" spans="1:17" s="106" customFormat="1" ht="22.5" customHeight="1">
      <c r="A122" s="283">
        <v>2</v>
      </c>
      <c r="B122" s="316" t="s">
        <v>164</v>
      </c>
      <c r="C122" s="285">
        <f t="shared" si="14"/>
        <v>1533</v>
      </c>
      <c r="D122" s="286"/>
      <c r="E122" s="286"/>
      <c r="F122" s="286"/>
      <c r="G122" s="286"/>
      <c r="H122" s="286"/>
      <c r="I122" s="286"/>
      <c r="J122" s="286"/>
      <c r="K122" s="286"/>
      <c r="L122" s="286"/>
      <c r="M122" s="286"/>
      <c r="N122" s="286"/>
      <c r="O122" s="286"/>
      <c r="P122" s="285">
        <v>1533</v>
      </c>
      <c r="Q122" s="285">
        <v>0</v>
      </c>
    </row>
    <row r="123" spans="1:17" s="110" customFormat="1" ht="12.75">
      <c r="A123" s="126" t="s">
        <v>153</v>
      </c>
      <c r="B123" s="189" t="s">
        <v>259</v>
      </c>
      <c r="C123" s="280">
        <f>C124</f>
        <v>5000</v>
      </c>
      <c r="D123" s="299">
        <f aca="true" t="shared" si="17" ref="D123:Q123">D124</f>
        <v>0</v>
      </c>
      <c r="E123" s="299">
        <f t="shared" si="17"/>
        <v>0</v>
      </c>
      <c r="F123" s="280">
        <f t="shared" si="17"/>
        <v>5000</v>
      </c>
      <c r="G123" s="299">
        <f t="shared" si="17"/>
        <v>0</v>
      </c>
      <c r="H123" s="299">
        <f t="shared" si="17"/>
        <v>0</v>
      </c>
      <c r="I123" s="299">
        <f t="shared" si="17"/>
        <v>0</v>
      </c>
      <c r="J123" s="299">
        <f t="shared" si="17"/>
        <v>0</v>
      </c>
      <c r="K123" s="299">
        <f t="shared" si="17"/>
        <v>0</v>
      </c>
      <c r="L123" s="299">
        <f t="shared" si="17"/>
        <v>0</v>
      </c>
      <c r="M123" s="299">
        <f t="shared" si="17"/>
        <v>0</v>
      </c>
      <c r="N123" s="299">
        <f t="shared" si="17"/>
        <v>0</v>
      </c>
      <c r="O123" s="299">
        <f t="shared" si="17"/>
        <v>0</v>
      </c>
      <c r="P123" s="299">
        <f t="shared" si="17"/>
        <v>0</v>
      </c>
      <c r="Q123" s="299">
        <f t="shared" si="17"/>
        <v>0</v>
      </c>
    </row>
    <row r="124" spans="1:17" s="106" customFormat="1" ht="15.75" customHeight="1">
      <c r="A124" s="283">
        <v>1</v>
      </c>
      <c r="B124" s="187" t="s">
        <v>260</v>
      </c>
      <c r="C124" s="285">
        <f t="shared" si="14"/>
        <v>5000</v>
      </c>
      <c r="D124" s="286"/>
      <c r="E124" s="286"/>
      <c r="F124" s="285">
        <v>5000</v>
      </c>
      <c r="G124" s="286"/>
      <c r="H124" s="286"/>
      <c r="I124" s="286"/>
      <c r="J124" s="286"/>
      <c r="K124" s="286"/>
      <c r="L124" s="286"/>
      <c r="M124" s="286"/>
      <c r="N124" s="286"/>
      <c r="O124" s="286"/>
      <c r="P124" s="320"/>
      <c r="Q124" s="320"/>
    </row>
    <row r="125" spans="1:17" s="106" customFormat="1" ht="17.25" customHeight="1">
      <c r="A125" s="126" t="s">
        <v>154</v>
      </c>
      <c r="B125" s="189" t="s">
        <v>261</v>
      </c>
      <c r="C125" s="280">
        <f>SUM(C126:C128)</f>
        <v>11082</v>
      </c>
      <c r="D125" s="280">
        <f aca="true" t="shared" si="18" ref="D125:Q125">SUM(D126:D128)</f>
        <v>0</v>
      </c>
      <c r="E125" s="280">
        <f t="shared" si="18"/>
        <v>0</v>
      </c>
      <c r="F125" s="280">
        <f t="shared" si="18"/>
        <v>0</v>
      </c>
      <c r="G125" s="280">
        <f t="shared" si="18"/>
        <v>0</v>
      </c>
      <c r="H125" s="280">
        <f t="shared" si="18"/>
        <v>0</v>
      </c>
      <c r="I125" s="280">
        <f t="shared" si="18"/>
        <v>0</v>
      </c>
      <c r="J125" s="280">
        <f t="shared" si="18"/>
        <v>0</v>
      </c>
      <c r="K125" s="280">
        <f t="shared" si="18"/>
        <v>0</v>
      </c>
      <c r="L125" s="280">
        <f t="shared" si="18"/>
        <v>0</v>
      </c>
      <c r="M125" s="280">
        <f t="shared" si="18"/>
        <v>0</v>
      </c>
      <c r="N125" s="280">
        <f t="shared" si="18"/>
        <v>0</v>
      </c>
      <c r="O125" s="280">
        <f t="shared" si="18"/>
        <v>0</v>
      </c>
      <c r="P125" s="280">
        <f t="shared" si="18"/>
        <v>0</v>
      </c>
      <c r="Q125" s="280">
        <f t="shared" si="18"/>
        <v>11082</v>
      </c>
    </row>
    <row r="126" spans="1:17" s="106" customFormat="1" ht="17.25" customHeight="1" hidden="1">
      <c r="A126" s="283">
        <v>1</v>
      </c>
      <c r="B126" s="316" t="s">
        <v>262</v>
      </c>
      <c r="C126" s="285">
        <f t="shared" si="14"/>
        <v>0</v>
      </c>
      <c r="D126" s="286"/>
      <c r="E126" s="286"/>
      <c r="F126" s="286"/>
      <c r="G126" s="286"/>
      <c r="H126" s="286"/>
      <c r="I126" s="286"/>
      <c r="J126" s="286"/>
      <c r="K126" s="286"/>
      <c r="L126" s="286"/>
      <c r="M126" s="286"/>
      <c r="N126" s="286"/>
      <c r="O126" s="286"/>
      <c r="P126" s="320"/>
      <c r="Q126" s="320"/>
    </row>
    <row r="127" spans="1:17" s="106" customFormat="1" ht="12.75">
      <c r="A127" s="283">
        <v>2</v>
      </c>
      <c r="B127" s="316" t="s">
        <v>304</v>
      </c>
      <c r="C127" s="285">
        <f t="shared" si="14"/>
        <v>2462</v>
      </c>
      <c r="D127" s="286"/>
      <c r="E127" s="286"/>
      <c r="F127" s="286"/>
      <c r="G127" s="286"/>
      <c r="H127" s="286"/>
      <c r="I127" s="286"/>
      <c r="J127" s="286"/>
      <c r="K127" s="286"/>
      <c r="L127" s="286"/>
      <c r="M127" s="286"/>
      <c r="N127" s="286"/>
      <c r="O127" s="286"/>
      <c r="P127" s="320"/>
      <c r="Q127" s="320">
        <v>2462</v>
      </c>
    </row>
    <row r="128" spans="1:18" s="110" customFormat="1" ht="15" customHeight="1">
      <c r="A128" s="283">
        <v>3</v>
      </c>
      <c r="B128" s="187" t="s">
        <v>274</v>
      </c>
      <c r="C128" s="320">
        <f t="shared" si="14"/>
        <v>8620</v>
      </c>
      <c r="D128" s="187"/>
      <c r="E128" s="187"/>
      <c r="F128" s="187"/>
      <c r="G128" s="321"/>
      <c r="H128" s="321"/>
      <c r="I128" s="321"/>
      <c r="J128" s="321"/>
      <c r="K128" s="321"/>
      <c r="L128" s="321"/>
      <c r="M128" s="321"/>
      <c r="N128" s="321"/>
      <c r="O128" s="187"/>
      <c r="P128" s="187"/>
      <c r="Q128" s="320">
        <v>8620</v>
      </c>
      <c r="R128" s="144"/>
    </row>
    <row r="129" spans="1:17" s="106" customFormat="1" ht="12.75" hidden="1">
      <c r="A129" s="125">
        <v>1</v>
      </c>
      <c r="B129" s="149" t="s">
        <v>262</v>
      </c>
      <c r="C129" s="151">
        <f>SUM(D129:Q129)</f>
        <v>0</v>
      </c>
      <c r="D129" s="152"/>
      <c r="E129" s="152"/>
      <c r="F129" s="152"/>
      <c r="G129" s="152"/>
      <c r="H129" s="152"/>
      <c r="I129" s="152"/>
      <c r="J129" s="152"/>
      <c r="K129" s="152"/>
      <c r="L129" s="152"/>
      <c r="M129" s="152"/>
      <c r="N129" s="152"/>
      <c r="O129" s="152"/>
      <c r="P129" s="153"/>
      <c r="Q129" s="153"/>
    </row>
  </sheetData>
  <sheetProtection/>
  <mergeCells count="9">
    <mergeCell ref="O1:Q1"/>
    <mergeCell ref="A8:A9"/>
    <mergeCell ref="B8:B9"/>
    <mergeCell ref="C8:C9"/>
    <mergeCell ref="D8:Q8"/>
    <mergeCell ref="O7:Q7"/>
    <mergeCell ref="A4:Q4"/>
    <mergeCell ref="A5:Q5"/>
    <mergeCell ref="A6:Q6"/>
  </mergeCells>
  <printOptions/>
  <pageMargins left="0.55" right="0.21" top="0.44" bottom="0.43" header="0.4" footer="0.3"/>
  <pageSetup horizontalDpi="600" verticalDpi="600" orientation="landscape" paperSize="9" scale="95" r:id="rId3"/>
  <headerFooter alignWithMargins="0">
    <oddFooter>&amp;CPage &amp;P</oddFooter>
  </headerFooter>
  <legacyDrawing r:id="rId2"/>
</worksheet>
</file>

<file path=xl/worksheets/sheet9.xml><?xml version="1.0" encoding="utf-8"?>
<worksheet xmlns="http://schemas.openxmlformats.org/spreadsheetml/2006/main" xmlns:r="http://schemas.openxmlformats.org/officeDocument/2006/relationships">
  <sheetPr>
    <tabColor rgb="FFFF0000"/>
  </sheetPr>
  <dimension ref="A1:J27"/>
  <sheetViews>
    <sheetView zoomScale="130" zoomScaleNormal="130" zoomScalePageLayoutView="0" workbookViewId="0" topLeftCell="A1">
      <selection activeCell="G12" sqref="G12"/>
    </sheetView>
  </sheetViews>
  <sheetFormatPr defaultColWidth="8.8515625" defaultRowHeight="12.75"/>
  <cols>
    <col min="1" max="1" width="5.28125" style="1" customWidth="1"/>
    <col min="2" max="2" width="27.7109375" style="1" customWidth="1"/>
    <col min="3" max="3" width="12.00390625" style="4" customWidth="1"/>
    <col min="4" max="4" width="9.140625" style="4" customWidth="1"/>
    <col min="5" max="5" width="12.57421875" style="4" customWidth="1"/>
    <col min="6" max="7" width="14.28125" style="4" customWidth="1"/>
    <col min="8" max="8" width="15.421875" style="4" customWidth="1"/>
    <col min="9" max="9" width="16.57421875" style="4" customWidth="1"/>
    <col min="10" max="10" width="13.140625" style="4" customWidth="1"/>
    <col min="11" max="16384" width="8.8515625" style="1" customWidth="1"/>
  </cols>
  <sheetData>
    <row r="1" spans="1:10" ht="12.75" customHeight="1">
      <c r="A1" s="38" t="s">
        <v>331</v>
      </c>
      <c r="B1" s="38"/>
      <c r="H1" s="237" t="s">
        <v>123</v>
      </c>
      <c r="I1" s="237"/>
      <c r="J1" s="237"/>
    </row>
    <row r="2" spans="1:3" ht="16.5" customHeight="1">
      <c r="A2" s="39" t="s">
        <v>332</v>
      </c>
      <c r="B2" s="39"/>
      <c r="C2" s="12"/>
    </row>
    <row r="3" spans="1:3" ht="8.25" customHeight="1">
      <c r="A3" s="3"/>
      <c r="B3" s="2"/>
      <c r="C3" s="7"/>
    </row>
    <row r="4" spans="1:10" ht="24" customHeight="1">
      <c r="A4" s="238" t="s">
        <v>468</v>
      </c>
      <c r="B4" s="238"/>
      <c r="C4" s="238"/>
      <c r="D4" s="238"/>
      <c r="E4" s="238"/>
      <c r="F4" s="238"/>
      <c r="G4" s="238"/>
      <c r="H4" s="238"/>
      <c r="I4" s="238"/>
      <c r="J4" s="238"/>
    </row>
    <row r="5" spans="1:10" ht="15.75">
      <c r="A5" s="243" t="s">
        <v>99</v>
      </c>
      <c r="B5" s="243"/>
      <c r="C5" s="243"/>
      <c r="D5" s="243"/>
      <c r="E5" s="243"/>
      <c r="F5" s="243"/>
      <c r="G5" s="243"/>
      <c r="H5" s="243"/>
      <c r="I5" s="243"/>
      <c r="J5" s="243"/>
    </row>
    <row r="6" spans="1:10" ht="18.75">
      <c r="A6" s="244" t="s">
        <v>403</v>
      </c>
      <c r="B6" s="244"/>
      <c r="C6" s="244"/>
      <c r="D6" s="244"/>
      <c r="E6" s="244"/>
      <c r="F6" s="244"/>
      <c r="G6" s="244"/>
      <c r="H6" s="244"/>
      <c r="I6" s="244"/>
      <c r="J6" s="244"/>
    </row>
    <row r="7" spans="9:10" ht="12.75">
      <c r="I7" s="245" t="s">
        <v>0</v>
      </c>
      <c r="J7" s="245"/>
    </row>
    <row r="8" spans="1:10" ht="29.25" customHeight="1">
      <c r="A8" s="246" t="s">
        <v>124</v>
      </c>
      <c r="B8" s="246" t="s">
        <v>125</v>
      </c>
      <c r="C8" s="249" t="s">
        <v>126</v>
      </c>
      <c r="D8" s="252" t="s">
        <v>349</v>
      </c>
      <c r="E8" s="252"/>
      <c r="F8" s="252"/>
      <c r="G8" s="253" t="s">
        <v>305</v>
      </c>
      <c r="H8" s="239" t="s">
        <v>172</v>
      </c>
      <c r="I8" s="239" t="s">
        <v>104</v>
      </c>
      <c r="J8" s="239" t="s">
        <v>350</v>
      </c>
    </row>
    <row r="9" spans="1:10" ht="16.5" customHeight="1">
      <c r="A9" s="247"/>
      <c r="B9" s="247"/>
      <c r="C9" s="250"/>
      <c r="D9" s="242" t="s">
        <v>127</v>
      </c>
      <c r="E9" s="242" t="s">
        <v>26</v>
      </c>
      <c r="F9" s="242"/>
      <c r="G9" s="254"/>
      <c r="H9" s="240"/>
      <c r="I9" s="240"/>
      <c r="J9" s="240"/>
    </row>
    <row r="10" spans="1:10" ht="81.75" customHeight="1">
      <c r="A10" s="248"/>
      <c r="B10" s="248"/>
      <c r="C10" s="251"/>
      <c r="D10" s="242"/>
      <c r="E10" s="154" t="s">
        <v>351</v>
      </c>
      <c r="F10" s="154" t="s">
        <v>128</v>
      </c>
      <c r="G10" s="255"/>
      <c r="H10" s="241"/>
      <c r="I10" s="241"/>
      <c r="J10" s="241"/>
    </row>
    <row r="11" spans="1:10" ht="18" customHeight="1">
      <c r="A11" s="155" t="s">
        <v>3</v>
      </c>
      <c r="B11" s="155" t="s">
        <v>4</v>
      </c>
      <c r="C11" s="156">
        <v>1</v>
      </c>
      <c r="D11" s="156">
        <v>2</v>
      </c>
      <c r="E11" s="156">
        <v>3</v>
      </c>
      <c r="F11" s="156">
        <v>4</v>
      </c>
      <c r="G11" s="156">
        <v>5</v>
      </c>
      <c r="H11" s="156">
        <v>6</v>
      </c>
      <c r="I11" s="156">
        <v>7</v>
      </c>
      <c r="J11" s="156">
        <v>8</v>
      </c>
    </row>
    <row r="12" spans="1:10" ht="24" customHeight="1">
      <c r="A12" s="5"/>
      <c r="B12" s="157" t="s">
        <v>79</v>
      </c>
      <c r="C12" s="158">
        <f>+SUM(C13:C27)</f>
        <v>55280</v>
      </c>
      <c r="D12" s="158">
        <f>+SUM(D13:D27)</f>
        <v>27020</v>
      </c>
      <c r="E12" s="158">
        <f aca="true" t="shared" si="0" ref="E12:J12">+SUM(E13:E27)</f>
        <v>3335</v>
      </c>
      <c r="F12" s="158">
        <f t="shared" si="0"/>
        <v>23685</v>
      </c>
      <c r="G12" s="158">
        <f t="shared" si="0"/>
        <v>86667</v>
      </c>
      <c r="H12" s="158">
        <f t="shared" si="0"/>
        <v>0</v>
      </c>
      <c r="I12" s="158">
        <f t="shared" si="0"/>
        <v>0</v>
      </c>
      <c r="J12" s="158">
        <f t="shared" si="0"/>
        <v>110352</v>
      </c>
    </row>
    <row r="13" spans="1:10" ht="15.75">
      <c r="A13" s="159">
        <v>1</v>
      </c>
      <c r="B13" s="160" t="s">
        <v>144</v>
      </c>
      <c r="C13" s="161">
        <v>8680</v>
      </c>
      <c r="D13" s="161">
        <f>+E13+F13</f>
        <v>3757</v>
      </c>
      <c r="E13" s="161">
        <v>0</v>
      </c>
      <c r="F13" s="161">
        <v>3757</v>
      </c>
      <c r="G13" s="161">
        <v>4266</v>
      </c>
      <c r="H13" s="161"/>
      <c r="I13" s="161"/>
      <c r="J13" s="161">
        <f>F13+G13</f>
        <v>8023</v>
      </c>
    </row>
    <row r="14" spans="1:10" ht="15.75">
      <c r="A14" s="159">
        <v>2</v>
      </c>
      <c r="B14" s="160" t="s">
        <v>143</v>
      </c>
      <c r="C14" s="161">
        <v>5215</v>
      </c>
      <c r="D14" s="161">
        <f aca="true" t="shared" si="1" ref="D14:D27">+E14+F14</f>
        <v>2190</v>
      </c>
      <c r="E14" s="161"/>
      <c r="F14" s="161">
        <v>2190</v>
      </c>
      <c r="G14" s="161">
        <v>4875</v>
      </c>
      <c r="H14" s="161"/>
      <c r="I14" s="161"/>
      <c r="J14" s="161">
        <f aca="true" t="shared" si="2" ref="J14:J27">F14+G14</f>
        <v>7065</v>
      </c>
    </row>
    <row r="15" spans="1:10" ht="15.75">
      <c r="A15" s="159">
        <v>3</v>
      </c>
      <c r="B15" s="160" t="s">
        <v>173</v>
      </c>
      <c r="C15" s="161">
        <v>6185</v>
      </c>
      <c r="D15" s="161">
        <f t="shared" si="1"/>
        <v>2550</v>
      </c>
      <c r="E15" s="161"/>
      <c r="F15" s="161">
        <v>2550</v>
      </c>
      <c r="G15" s="161">
        <v>4761</v>
      </c>
      <c r="H15" s="161"/>
      <c r="I15" s="161"/>
      <c r="J15" s="161">
        <f t="shared" si="2"/>
        <v>7311</v>
      </c>
    </row>
    <row r="16" spans="1:10" ht="15.75">
      <c r="A16" s="159">
        <v>4</v>
      </c>
      <c r="B16" s="160" t="s">
        <v>149</v>
      </c>
      <c r="C16" s="161">
        <v>3550</v>
      </c>
      <c r="D16" s="161">
        <f t="shared" si="1"/>
        <v>1615</v>
      </c>
      <c r="E16" s="161"/>
      <c r="F16" s="161">
        <v>1615</v>
      </c>
      <c r="G16" s="161">
        <v>5530</v>
      </c>
      <c r="H16" s="161"/>
      <c r="I16" s="161"/>
      <c r="J16" s="161">
        <f t="shared" si="2"/>
        <v>7145</v>
      </c>
    </row>
    <row r="17" spans="1:10" ht="15.75">
      <c r="A17" s="159">
        <v>5</v>
      </c>
      <c r="B17" s="160" t="s">
        <v>174</v>
      </c>
      <c r="C17" s="161">
        <v>6060</v>
      </c>
      <c r="D17" s="161">
        <f t="shared" si="1"/>
        <v>2720</v>
      </c>
      <c r="E17" s="161"/>
      <c r="F17" s="161">
        <v>2720</v>
      </c>
      <c r="G17" s="161">
        <v>4376</v>
      </c>
      <c r="H17" s="161"/>
      <c r="I17" s="161"/>
      <c r="J17" s="161">
        <f t="shared" si="2"/>
        <v>7096</v>
      </c>
    </row>
    <row r="18" spans="1:10" ht="15.75">
      <c r="A18" s="159">
        <v>6</v>
      </c>
      <c r="B18" s="160" t="s">
        <v>146</v>
      </c>
      <c r="C18" s="161">
        <v>1080</v>
      </c>
      <c r="D18" s="161">
        <f t="shared" si="1"/>
        <v>530</v>
      </c>
      <c r="E18" s="161"/>
      <c r="F18" s="161">
        <v>530</v>
      </c>
      <c r="G18" s="161">
        <v>5563</v>
      </c>
      <c r="H18" s="161"/>
      <c r="I18" s="161"/>
      <c r="J18" s="161">
        <f t="shared" si="2"/>
        <v>6093</v>
      </c>
    </row>
    <row r="19" spans="1:10" ht="15.75">
      <c r="A19" s="159">
        <v>7</v>
      </c>
      <c r="B19" s="160" t="s">
        <v>306</v>
      </c>
      <c r="C19" s="161">
        <v>2895</v>
      </c>
      <c r="D19" s="161">
        <f t="shared" si="1"/>
        <v>1512</v>
      </c>
      <c r="E19" s="161">
        <v>0</v>
      </c>
      <c r="F19" s="161">
        <v>1512</v>
      </c>
      <c r="G19" s="161">
        <v>6446</v>
      </c>
      <c r="H19" s="161"/>
      <c r="I19" s="161"/>
      <c r="J19" s="161">
        <f t="shared" si="2"/>
        <v>7958</v>
      </c>
    </row>
    <row r="20" spans="1:10" ht="15.75">
      <c r="A20" s="159">
        <v>8</v>
      </c>
      <c r="B20" s="160" t="s">
        <v>469</v>
      </c>
      <c r="C20" s="161">
        <v>1135</v>
      </c>
      <c r="D20" s="161">
        <f t="shared" si="1"/>
        <v>530</v>
      </c>
      <c r="E20" s="161"/>
      <c r="F20" s="161">
        <v>530</v>
      </c>
      <c r="G20" s="161">
        <v>6123</v>
      </c>
      <c r="H20" s="161"/>
      <c r="I20" s="161"/>
      <c r="J20" s="161">
        <f t="shared" si="2"/>
        <v>6653</v>
      </c>
    </row>
    <row r="21" spans="1:10" ht="15.75">
      <c r="A21" s="159">
        <v>9</v>
      </c>
      <c r="B21" s="160" t="s">
        <v>307</v>
      </c>
      <c r="C21" s="161">
        <v>3743</v>
      </c>
      <c r="D21" s="161">
        <f t="shared" si="1"/>
        <v>1618</v>
      </c>
      <c r="E21" s="161">
        <v>0</v>
      </c>
      <c r="F21" s="161">
        <v>1618</v>
      </c>
      <c r="G21" s="161">
        <v>5890</v>
      </c>
      <c r="H21" s="161"/>
      <c r="I21" s="161"/>
      <c r="J21" s="161">
        <f t="shared" si="2"/>
        <v>7508</v>
      </c>
    </row>
    <row r="22" spans="1:10" ht="15.75">
      <c r="A22" s="159">
        <v>10</v>
      </c>
      <c r="B22" s="160" t="s">
        <v>308</v>
      </c>
      <c r="C22" s="161">
        <v>2028</v>
      </c>
      <c r="D22" s="161">
        <f t="shared" si="1"/>
        <v>1008</v>
      </c>
      <c r="E22" s="161"/>
      <c r="F22" s="161">
        <v>1008</v>
      </c>
      <c r="G22" s="161">
        <v>5809</v>
      </c>
      <c r="H22" s="161"/>
      <c r="I22" s="161"/>
      <c r="J22" s="161">
        <f t="shared" si="2"/>
        <v>6817</v>
      </c>
    </row>
    <row r="23" spans="1:10" ht="15.75">
      <c r="A23" s="159">
        <v>11</v>
      </c>
      <c r="B23" s="160" t="s">
        <v>309</v>
      </c>
      <c r="C23" s="161">
        <v>3252</v>
      </c>
      <c r="D23" s="161">
        <f t="shared" si="1"/>
        <v>1499</v>
      </c>
      <c r="E23" s="161"/>
      <c r="F23" s="161">
        <v>1499</v>
      </c>
      <c r="G23" s="161">
        <v>5629</v>
      </c>
      <c r="H23" s="161"/>
      <c r="I23" s="161"/>
      <c r="J23" s="161">
        <f t="shared" si="2"/>
        <v>7128</v>
      </c>
    </row>
    <row r="24" spans="1:10" ht="15.75">
      <c r="A24" s="159">
        <v>12</v>
      </c>
      <c r="B24" s="160" t="s">
        <v>148</v>
      </c>
      <c r="C24" s="161">
        <v>4270</v>
      </c>
      <c r="D24" s="161">
        <f t="shared" si="1"/>
        <v>3505</v>
      </c>
      <c r="E24" s="161">
        <v>2580</v>
      </c>
      <c r="F24" s="161">
        <v>925</v>
      </c>
      <c r="G24" s="161">
        <v>7360</v>
      </c>
      <c r="H24" s="161"/>
      <c r="I24" s="161"/>
      <c r="J24" s="161">
        <f t="shared" si="2"/>
        <v>8285</v>
      </c>
    </row>
    <row r="25" spans="1:10" ht="15.75">
      <c r="A25" s="159">
        <v>13</v>
      </c>
      <c r="B25" s="160" t="s">
        <v>175</v>
      </c>
      <c r="C25" s="161">
        <v>2368</v>
      </c>
      <c r="D25" s="161">
        <f t="shared" si="1"/>
        <v>1500</v>
      </c>
      <c r="E25" s="161">
        <v>668</v>
      </c>
      <c r="F25" s="161">
        <v>832</v>
      </c>
      <c r="G25" s="161">
        <v>6414</v>
      </c>
      <c r="H25" s="161"/>
      <c r="I25" s="161"/>
      <c r="J25" s="161">
        <f t="shared" si="2"/>
        <v>7246</v>
      </c>
    </row>
    <row r="26" spans="1:10" ht="15.75">
      <c r="A26" s="159">
        <v>14</v>
      </c>
      <c r="B26" s="160" t="s">
        <v>145</v>
      </c>
      <c r="C26" s="161">
        <v>2390</v>
      </c>
      <c r="D26" s="161">
        <f t="shared" si="1"/>
        <v>1212</v>
      </c>
      <c r="E26" s="161"/>
      <c r="F26" s="161">
        <v>1212</v>
      </c>
      <c r="G26" s="161">
        <v>7015</v>
      </c>
      <c r="H26" s="161"/>
      <c r="I26" s="161"/>
      <c r="J26" s="161">
        <f t="shared" si="2"/>
        <v>8227</v>
      </c>
    </row>
    <row r="27" spans="1:10" ht="15.75">
      <c r="A27" s="159">
        <v>15</v>
      </c>
      <c r="B27" s="160" t="s">
        <v>147</v>
      </c>
      <c r="C27" s="161">
        <v>2429</v>
      </c>
      <c r="D27" s="161">
        <f t="shared" si="1"/>
        <v>1274</v>
      </c>
      <c r="E27" s="161">
        <v>87</v>
      </c>
      <c r="F27" s="161">
        <v>1187</v>
      </c>
      <c r="G27" s="161">
        <v>6610</v>
      </c>
      <c r="H27" s="161"/>
      <c r="I27" s="161"/>
      <c r="J27" s="161">
        <f t="shared" si="2"/>
        <v>7797</v>
      </c>
    </row>
  </sheetData>
  <sheetProtection/>
  <mergeCells count="15">
    <mergeCell ref="I8:I10"/>
    <mergeCell ref="B8:B10"/>
    <mergeCell ref="C8:C10"/>
    <mergeCell ref="D8:F8"/>
    <mergeCell ref="G8:G10"/>
    <mergeCell ref="H1:J1"/>
    <mergeCell ref="A4:J4"/>
    <mergeCell ref="J8:J10"/>
    <mergeCell ref="D9:D10"/>
    <mergeCell ref="E9:F9"/>
    <mergeCell ref="A5:J5"/>
    <mergeCell ref="A6:J6"/>
    <mergeCell ref="I7:J7"/>
    <mergeCell ref="A8:A10"/>
    <mergeCell ref="H8:H10"/>
  </mergeCells>
  <printOptions/>
  <pageMargins left="0.74" right="0.45" top="0.5" bottom="0.63" header="0.56"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2023-01-03T09:09:03Z</cp:lastPrinted>
  <dcterms:created xsi:type="dcterms:W3CDTF">2017-09-04T08:43:58Z</dcterms:created>
  <dcterms:modified xsi:type="dcterms:W3CDTF">2023-01-03T09:09:04Z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QY5UZ4ZQWDMN-2102554853-1816</vt:lpwstr>
  </property>
  <property fmtid="{D5CDD505-2E9C-101B-9397-08002B2CF9AE}" pid="4" name="_dlc_DocIdItemGu">
    <vt:lpwstr>8493e2cd-8736-4d24-84c1-b6ab8cebf2bd</vt:lpwstr>
  </property>
  <property fmtid="{D5CDD505-2E9C-101B-9397-08002B2CF9AE}" pid="5" name="_dlc_DocIdU">
    <vt:lpwstr>http://testweb.dongnai.gov.vn:8835/_layouts/15/DocIdRedir.aspx?ID=QY5UZ4ZQWDMN-2102554853-1816, QY5UZ4ZQWDMN-2102554853-1816</vt:lpwstr>
  </property>
</Properties>
</file>