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20" windowHeight="5670" activeTab="2"/>
  </bookViews>
  <sheets>
    <sheet name="93ck" sheetId="1" r:id="rId1"/>
    <sheet name="94CK" sheetId="2" r:id="rId2"/>
    <sheet name="95CK-1" sheetId="3" r:id="rId3"/>
  </sheets>
  <definedNames>
    <definedName name="_xlnm.Print_Titles" localSheetId="1">'94CK'!$8:$10</definedName>
  </definedNames>
  <calcPr fullCalcOnLoad="1"/>
</workbook>
</file>

<file path=xl/sharedStrings.xml><?xml version="1.0" encoding="utf-8"?>
<sst xmlns="http://schemas.openxmlformats.org/spreadsheetml/2006/main" count="198" uniqueCount="112">
  <si>
    <t>Biểu số 94/CK-NSNN</t>
  </si>
  <si>
    <t>A</t>
  </si>
  <si>
    <t>I</t>
  </si>
  <si>
    <t>Thuế thu nhập cá nhân</t>
  </si>
  <si>
    <t>Thuế bảo vệ môi trường</t>
  </si>
  <si>
    <t>Thu phí, lệ phí</t>
  </si>
  <si>
    <t>-</t>
  </si>
  <si>
    <t>Thuế sử dụng đất phi nông nghiệp</t>
  </si>
  <si>
    <t>Thu tiền sử dụng đất</t>
  </si>
  <si>
    <t>Thu khác ngân sách</t>
  </si>
  <si>
    <t>II</t>
  </si>
  <si>
    <t>B</t>
  </si>
  <si>
    <t>Biểu số 95/CK-NSNN</t>
  </si>
  <si>
    <t>Chi đầu tư phát triển</t>
  </si>
  <si>
    <t>Chi thường xuyên</t>
  </si>
  <si>
    <t>III</t>
  </si>
  <si>
    <t>Dự phòng ngân sách</t>
  </si>
  <si>
    <t>Thu ngân sách huyện được hưởng theo phân cấp</t>
  </si>
  <si>
    <t>Thu ngân sách huyện hưởng 100%</t>
  </si>
  <si>
    <t xml:space="preserve">Thu ngân sách huyện hưởng từ các khoản thu phân chia </t>
  </si>
  <si>
    <t>Thu bổ sung từ ngân sách cấp trên</t>
  </si>
  <si>
    <t>Thu bổ sung cân đối</t>
  </si>
  <si>
    <t>Thu bổ sung có mục tiêu</t>
  </si>
  <si>
    <t>IV</t>
  </si>
  <si>
    <t>Thu chuyển nguồn từ năm trước chuyển sang</t>
  </si>
  <si>
    <t>V</t>
  </si>
  <si>
    <t>Thu tiền từ sử dụng đất</t>
  </si>
  <si>
    <t>VI</t>
  </si>
  <si>
    <t> I</t>
  </si>
  <si>
    <t>Chi chuyển nguồn sang năm sau</t>
  </si>
  <si>
    <t xml:space="preserve">TỔNG NGUỒN THU NGÂN SÁCH </t>
  </si>
  <si>
    <t>Hưởng từ nhiệm vụ tỉnh thu</t>
  </si>
  <si>
    <t xml:space="preserve">Tổng chi cân đối ngân sách </t>
  </si>
  <si>
    <t>Chi đầu tư bằng nguồn vốn khác</t>
  </si>
  <si>
    <t>Biểu số 93/CK-NSNN</t>
  </si>
  <si>
    <t>Chi bổ sung có mục tiêu từ NS cấp tỉnh</t>
  </si>
  <si>
    <t>HÑND</t>
  </si>
  <si>
    <t>Cùng kỳ</t>
  </si>
  <si>
    <t xml:space="preserve"> - Nguoàn keát dö chi ñaàu tö thò xaõ</t>
  </si>
  <si>
    <t xml:space="preserve"> - Nguoàn hoã trôï XHHGT xaõ</t>
  </si>
  <si>
    <t>XDCB từ nguồn sử dụng đất</t>
  </si>
  <si>
    <t>XDCB từ nguồn sổ xố kiến thiết</t>
  </si>
  <si>
    <t>So sánh (%)</t>
  </si>
  <si>
    <t>THU CÂN ĐỐI NSNN (I.1 + I.2)</t>
  </si>
  <si>
    <t>I.1</t>
  </si>
  <si>
    <t>Thu Nội địa (không kể tiền SDĐ)</t>
  </si>
  <si>
    <t>Thu từ khu vực kinh tế ngoài QD</t>
  </si>
  <si>
    <t>Thuế GTGT</t>
  </si>
  <si>
    <t>Thuế TNDN</t>
  </si>
  <si>
    <t>Thuế TTĐB</t>
  </si>
  <si>
    <t>Lệ phí trước bạ</t>
  </si>
  <si>
    <t>I.2</t>
  </si>
  <si>
    <t>Các khoản thu phân chia theo tỷ lệ</t>
  </si>
  <si>
    <t>Chi tạm ứng</t>
  </si>
  <si>
    <t>VII</t>
  </si>
  <si>
    <t>Thu từ nguồn tăng thu giao cao hơn dự toán tỉnh giao</t>
  </si>
  <si>
    <t>TỔNG CHI NGÂN SÁCH THÀNH PHỐ</t>
  </si>
  <si>
    <t>Chi XHH, HP-DV</t>
  </si>
  <si>
    <t>Nguồn dự toán giao tăng thu  10%(chưa phân bổ chi)</t>
  </si>
  <si>
    <t>Nguồn thu NSNN (do Tỉnh và Trung ương hưởng theo tỷ lệ)</t>
  </si>
  <si>
    <t>Thu từ nguồn CCTL địa phương</t>
  </si>
  <si>
    <t>Nguồn tăng thu (giao cao hơn DT tỉnh giao)</t>
  </si>
  <si>
    <t>Nguồn dự toán giao tăng thu 10% (chưa phân bổ chi)</t>
  </si>
  <si>
    <t>C</t>
  </si>
  <si>
    <t>Dự phòng</t>
  </si>
  <si>
    <t>Chi đầu tư XDCB</t>
  </si>
  <si>
    <t>Chi cân đối ngân sách</t>
  </si>
  <si>
    <t>THÀNH PHỐ LONG KHÁNH</t>
  </si>
  <si>
    <t>ỦY BAN NHÂN DÂN</t>
  </si>
  <si>
    <t>Thuế tài nguyên</t>
  </si>
  <si>
    <t>Thu từ nguồn huy động, đóng góp, dịch vụ</t>
  </si>
  <si>
    <t>Thu khác</t>
  </si>
  <si>
    <t>Chi từ nguồn chuyển nguồn đầu tư</t>
  </si>
  <si>
    <t>Đơn vị tính: Triệu đồng</t>
  </si>
  <si>
    <t xml:space="preserve">         ỦY BAN NHÂN DÂN</t>
  </si>
  <si>
    <t xml:space="preserve">       ỦY BAN NHÂN DÂN</t>
  </si>
  <si>
    <t>Chi sự nghiệp kinh tế</t>
  </si>
  <si>
    <t>Chi SN Văn hóa TT - TDTT</t>
  </si>
  <si>
    <t>Chi SN phát thanh truyền hình</t>
  </si>
  <si>
    <t>Chi SN Y tế</t>
  </si>
  <si>
    <t>Chi SN Giáo dục - Đào tạo</t>
  </si>
  <si>
    <t>Chi quản lý hành chính</t>
  </si>
  <si>
    <t>Chi Đảm bảo xã hội</t>
  </si>
  <si>
    <t>Chi An ninh - Quốc phòng</t>
  </si>
  <si>
    <t>+ Quốc phòng</t>
  </si>
  <si>
    <t>+ An ninh</t>
  </si>
  <si>
    <t>Tiết kiệm 10% chi thường xuyên</t>
  </si>
  <si>
    <t>Chi NS xã, phường</t>
  </si>
  <si>
    <t>Chi đầu tư XDCB từ nguồn vốn khác</t>
  </si>
  <si>
    <t>Stt</t>
  </si>
  <si>
    <t>Nội dung</t>
  </si>
  <si>
    <t xml:space="preserve">Dự toán tỉnh </t>
  </si>
  <si>
    <t xml:space="preserve">Dự toán HĐND thành phố </t>
  </si>
  <si>
    <t>Dự toán HDND thành phố</t>
  </si>
  <si>
    <t>Nguồn tập trung</t>
  </si>
  <si>
    <t>Chi khác ngân sách</t>
  </si>
  <si>
    <t>CÔNG KHAI TÌNH HÌNH CHI NGÂN SÁCH THÀNH PHỐ
 6 THÁNG ĐẦU NĂM 2024</t>
  </si>
  <si>
    <t>CÔNG KHAI CÂN ĐỐI THU - CHI NGÂN SÁCH THÀNH PHỐ
 6 THÁNG ĐẦU NĂM 2024</t>
  </si>
  <si>
    <t>CÔNG KHAI TÌNH HÌNH THU NGÂN SÁCH NHÀ NƯỚC 
6 THÁNG ĐẦU NĂM 2024</t>
  </si>
  <si>
    <t>Thực hiện 6 tháng</t>
  </si>
  <si>
    <t>06 tháng cùng kỳ năm 2023</t>
  </si>
  <si>
    <t>Cùng kỳ 06 tháng năm 2023</t>
  </si>
  <si>
    <t xml:space="preserve">Thu kết dư </t>
  </si>
  <si>
    <t>VIII</t>
  </si>
  <si>
    <t>Tiền thuê mặt đất, mặt nước</t>
  </si>
  <si>
    <t>Thu từ quỹ đất công ích</t>
  </si>
  <si>
    <t>Thực hiện 
6 tháng</t>
  </si>
  <si>
    <t>Thu kết dư</t>
  </si>
  <si>
    <t>TỔNG CHI NS ĐỊA PHƯƠNG</t>
  </si>
  <si>
    <t>TỔNG THU NGÂN SÁCH NHÀ NƯỚC</t>
  </si>
  <si>
    <t>THU NGÂN SÁCH HUYỆN HƯỞNG THEO PHÂN CẤP</t>
  </si>
  <si>
    <t>(Kèm theo Quyết định số 971/QĐ-UBND ngày 11/7/2024 của UBND thành phố)</t>
  </si>
</sst>
</file>

<file path=xl/styles.xml><?xml version="1.0" encoding="utf-8"?>
<styleSheet xmlns="http://schemas.openxmlformats.org/spreadsheetml/2006/main">
  <numFmts count="3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%;\-#,##0%"/>
    <numFmt numFmtId="181" formatCode="#,##0.00%;\-#,##0.00%"/>
    <numFmt numFmtId="182" formatCode="#,##0;[Red]#,##0"/>
    <numFmt numFmtId="183" formatCode="_(* #,##0_);_(* \(#,##0\);_(* &quot;-&quot;??_);_(@_)"/>
    <numFmt numFmtId="184" formatCode="_-* #,##0_-;\-* #,##0_-;_-* &quot;-&quot;??_-;_-@_-"/>
    <numFmt numFmtId="185" formatCode="_-* #,##0\ _₫_-;\-* #,##0\ _₫_-;_-* &quot;-&quot;??\ _₫_-;_-@_-"/>
    <numFmt numFmtId="186" formatCode="_-* #,##0.0_-;\-* #,##0.0_-;_-* &quot;-&quot;??_-;_-@_-"/>
    <numFmt numFmtId="187" formatCode="_-* #,##0.0\ _₫_-;\-* #,##0.0\ _₫_-;_-* &quot;-&quot;??\ _₫_-;_-@_-"/>
    <numFmt numFmtId="188" formatCode="#,##0.00_ ;\-#,##0.00\ "/>
    <numFmt numFmtId="189" formatCode="#,##0.0;[Red]#,##0.0"/>
    <numFmt numFmtId="190" formatCode="#,##0.00;[Red]#,##0.00"/>
    <numFmt numFmtId="191" formatCode="#,##0.0_ ;\-#,##0.0\ "/>
    <numFmt numFmtId="192" formatCode="#,##0.0"/>
    <numFmt numFmtId="193" formatCode="_(* #,##0_);_(* \(#,##0\);_(* \-??_);_(@_)"/>
  </numFmts>
  <fonts count="66">
    <font>
      <sz val="11"/>
      <color indexed="8"/>
      <name val="Calibri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i/>
      <sz val="9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sz val="13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u val="singleAccounting"/>
      <sz val="11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8" fillId="0" borderId="0">
      <alignment/>
      <protection/>
    </xf>
    <xf numFmtId="0" fontId="17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93">
    <xf numFmtId="0" fontId="0" fillId="0" borderId="0" xfId="0" applyAlignment="1">
      <alignment/>
    </xf>
    <xf numFmtId="0" fontId="9" fillId="0" borderId="10" xfId="0" applyFont="1" applyFill="1" applyBorder="1" applyAlignment="1">
      <alignment horizontal="left" vertical="center" wrapText="1"/>
    </xf>
    <xf numFmtId="3" fontId="9" fillId="0" borderId="10" xfId="0" applyNumberFormat="1" applyFont="1" applyBorder="1" applyAlignment="1">
      <alignment horizontal="left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182" fontId="7" fillId="0" borderId="10" xfId="0" applyNumberFormat="1" applyFont="1" applyFill="1" applyBorder="1" applyAlignment="1">
      <alignment horizontal="righ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182" fontId="11" fillId="0" borderId="10" xfId="0" applyNumberFormat="1" applyFont="1" applyFill="1" applyBorder="1" applyAlignment="1">
      <alignment horizontal="right" vertical="center" wrapText="1"/>
    </xf>
    <xf numFmtId="185" fontId="11" fillId="0" borderId="10" xfId="42" applyNumberFormat="1" applyFont="1" applyFill="1" applyBorder="1" applyAlignment="1">
      <alignment horizontal="right" vertical="center" wrapText="1"/>
    </xf>
    <xf numFmtId="185" fontId="7" fillId="0" borderId="10" xfId="42" applyNumberFormat="1" applyFont="1" applyFill="1" applyBorder="1" applyAlignment="1">
      <alignment horizontal="right" vertical="center" wrapText="1"/>
    </xf>
    <xf numFmtId="183" fontId="7" fillId="0" borderId="10" xfId="42" applyNumberFormat="1" applyFont="1" applyFill="1" applyBorder="1" applyAlignment="1">
      <alignment horizontal="right" vertical="center" wrapText="1"/>
    </xf>
    <xf numFmtId="3" fontId="12" fillId="0" borderId="10" xfId="0" applyNumberFormat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183" fontId="11" fillId="0" borderId="10" xfId="42" applyNumberFormat="1" applyFont="1" applyFill="1" applyBorder="1" applyAlignment="1">
      <alignment horizontal="right" vertical="center" wrapText="1"/>
    </xf>
    <xf numFmtId="3" fontId="7" fillId="0" borderId="10" xfId="42" applyNumberFormat="1" applyFont="1" applyFill="1" applyBorder="1" applyAlignment="1">
      <alignment horizontal="right" vertical="center" wrapText="1"/>
    </xf>
    <xf numFmtId="43" fontId="9" fillId="0" borderId="10" xfId="42" applyNumberFormat="1" applyFont="1" applyFill="1" applyBorder="1" applyAlignment="1">
      <alignment horizontal="center" vertical="center" wrapText="1"/>
    </xf>
    <xf numFmtId="43" fontId="9" fillId="33" borderId="10" xfId="42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3" fontId="18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3" fontId="19" fillId="0" borderId="0" xfId="0" applyNumberFormat="1" applyFont="1" applyAlignment="1">
      <alignment vertical="center"/>
    </xf>
    <xf numFmtId="3" fontId="13" fillId="0" borderId="0" xfId="0" applyNumberFormat="1" applyFont="1" applyFill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1" fillId="0" borderId="10" xfId="0" applyFont="1" applyFill="1" applyBorder="1" applyAlignment="1">
      <alignment vertical="center"/>
    </xf>
    <xf numFmtId="0" fontId="16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3" fontId="9" fillId="0" borderId="10" xfId="0" applyNumberFormat="1" applyFont="1" applyBorder="1" applyAlignment="1">
      <alignment vertical="center"/>
    </xf>
    <xf numFmtId="3" fontId="9" fillId="0" borderId="10" xfId="0" applyNumberFormat="1" applyFont="1" applyFill="1" applyBorder="1" applyAlignment="1">
      <alignment vertical="center"/>
    </xf>
    <xf numFmtId="3" fontId="9" fillId="33" borderId="10" xfId="0" applyNumberFormat="1" applyFont="1" applyFill="1" applyBorder="1" applyAlignment="1">
      <alignment horizontal="right" vertical="center" wrapText="1"/>
    </xf>
    <xf numFmtId="3" fontId="9" fillId="0" borderId="10" xfId="0" applyNumberFormat="1" applyFont="1" applyFill="1" applyBorder="1" applyAlignment="1">
      <alignment horizontal="right" vertical="center" wrapText="1"/>
    </xf>
    <xf numFmtId="3" fontId="12" fillId="0" borderId="10" xfId="0" applyNumberFormat="1" applyFont="1" applyBorder="1" applyAlignment="1">
      <alignment vertical="center"/>
    </xf>
    <xf numFmtId="3" fontId="12" fillId="0" borderId="10" xfId="0" applyNumberFormat="1" applyFont="1" applyFill="1" applyBorder="1" applyAlignment="1">
      <alignment vertical="center"/>
    </xf>
    <xf numFmtId="3" fontId="12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Border="1" applyAlignment="1" quotePrefix="1">
      <alignment vertical="center"/>
    </xf>
    <xf numFmtId="3" fontId="4" fillId="0" borderId="10" xfId="0" applyNumberFormat="1" applyFont="1" applyBorder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0" fontId="12" fillId="0" borderId="10" xfId="0" applyFont="1" applyBorder="1" applyAlignment="1">
      <alignment vertical="center"/>
    </xf>
    <xf numFmtId="3" fontId="20" fillId="0" borderId="10" xfId="0" applyNumberFormat="1" applyFont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1" fillId="0" borderId="0" xfId="0" applyFont="1" applyFill="1" applyAlignment="1">
      <alignment horizontal="right" vertical="center"/>
    </xf>
    <xf numFmtId="0" fontId="16" fillId="0" borderId="0" xfId="0" applyFont="1" applyFill="1" applyAlignment="1">
      <alignment horizontal="right" vertical="center"/>
    </xf>
    <xf numFmtId="3" fontId="11" fillId="0" borderId="0" xfId="0" applyNumberFormat="1" applyFont="1" applyFill="1" applyAlignment="1">
      <alignment horizontal="right" vertical="center"/>
    </xf>
    <xf numFmtId="185" fontId="11" fillId="0" borderId="0" xfId="42" applyNumberFormat="1" applyFont="1" applyFill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3" fontId="16" fillId="33" borderId="11" xfId="0" applyNumberFormat="1" applyFont="1" applyFill="1" applyBorder="1" applyAlignment="1">
      <alignment horizontal="center" vertical="center" wrapText="1"/>
    </xf>
    <xf numFmtId="3" fontId="16" fillId="0" borderId="11" xfId="0" applyNumberFormat="1" applyFont="1" applyFill="1" applyBorder="1" applyAlignment="1">
      <alignment horizontal="center" vertical="center" wrapText="1"/>
    </xf>
    <xf numFmtId="3" fontId="16" fillId="33" borderId="10" xfId="42" applyNumberFormat="1" applyFont="1" applyFill="1" applyBorder="1" applyAlignment="1">
      <alignment horizontal="center" vertical="center" wrapText="1"/>
    </xf>
    <xf numFmtId="3" fontId="16" fillId="0" borderId="10" xfId="42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3" fontId="4" fillId="0" borderId="10" xfId="0" applyNumberFormat="1" applyFont="1" applyBorder="1" applyAlignment="1" quotePrefix="1">
      <alignment horizontal="left" vertical="center" wrapText="1"/>
    </xf>
    <xf numFmtId="3" fontId="16" fillId="0" borderId="11" xfId="0" applyNumberFormat="1" applyFont="1" applyBorder="1" applyAlignment="1">
      <alignment horizontal="center" vertical="center"/>
    </xf>
    <xf numFmtId="3" fontId="15" fillId="0" borderId="10" xfId="0" applyNumberFormat="1" applyFont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12" fillId="0" borderId="10" xfId="0" applyNumberFormat="1" applyFont="1" applyFill="1" applyBorder="1" applyAlignment="1">
      <alignment horizontal="center" vertical="center" wrapText="1"/>
    </xf>
    <xf numFmtId="191" fontId="9" fillId="0" borderId="10" xfId="42" applyNumberFormat="1" applyFont="1" applyFill="1" applyBorder="1" applyAlignment="1">
      <alignment vertical="center"/>
    </xf>
    <xf numFmtId="191" fontId="9" fillId="0" borderId="10" xfId="42" applyNumberFormat="1" applyFont="1" applyFill="1" applyBorder="1" applyAlignment="1">
      <alignment horizontal="right" vertical="center"/>
    </xf>
    <xf numFmtId="191" fontId="12" fillId="0" borderId="10" xfId="42" applyNumberFormat="1" applyFont="1" applyFill="1" applyBorder="1" applyAlignment="1">
      <alignment vertical="center"/>
    </xf>
    <xf numFmtId="191" fontId="12" fillId="0" borderId="10" xfId="42" applyNumberFormat="1" applyFont="1" applyFill="1" applyBorder="1" applyAlignment="1">
      <alignment horizontal="right" vertical="center"/>
    </xf>
    <xf numFmtId="3" fontId="7" fillId="0" borderId="10" xfId="0" applyNumberFormat="1" applyFont="1" applyFill="1" applyBorder="1" applyAlignment="1">
      <alignment horizontal="right" vertical="center" wrapText="1"/>
    </xf>
    <xf numFmtId="192" fontId="7" fillId="0" borderId="10" xfId="0" applyNumberFormat="1" applyFont="1" applyFill="1" applyBorder="1" applyAlignment="1">
      <alignment horizontal="right" vertical="center" wrapText="1"/>
    </xf>
    <xf numFmtId="192" fontId="11" fillId="0" borderId="10" xfId="0" applyNumberFormat="1" applyFont="1" applyFill="1" applyBorder="1" applyAlignment="1">
      <alignment horizontal="right" vertical="center" wrapText="1"/>
    </xf>
    <xf numFmtId="192" fontId="1" fillId="0" borderId="10" xfId="0" applyNumberFormat="1" applyFont="1" applyFill="1" applyBorder="1" applyAlignment="1">
      <alignment vertical="center"/>
    </xf>
    <xf numFmtId="0" fontId="11" fillId="34" borderId="0" xfId="0" applyFont="1" applyFill="1" applyAlignment="1">
      <alignment vertical="center"/>
    </xf>
    <xf numFmtId="43" fontId="16" fillId="35" borderId="10" xfId="42" applyNumberFormat="1" applyFont="1" applyFill="1" applyBorder="1" applyAlignment="1">
      <alignment horizontal="center" vertical="center" wrapText="1"/>
    </xf>
    <xf numFmtId="3" fontId="9" fillId="35" borderId="10" xfId="0" applyNumberFormat="1" applyFont="1" applyFill="1" applyBorder="1" applyAlignment="1">
      <alignment vertical="center"/>
    </xf>
    <xf numFmtId="3" fontId="9" fillId="35" borderId="10" xfId="0" applyNumberFormat="1" applyFont="1" applyFill="1" applyBorder="1" applyAlignment="1">
      <alignment horizontal="right" vertical="center" wrapText="1"/>
    </xf>
    <xf numFmtId="3" fontId="12" fillId="35" borderId="10" xfId="0" applyNumberFormat="1" applyFont="1" applyFill="1" applyBorder="1" applyAlignment="1">
      <alignment vertical="center"/>
    </xf>
    <xf numFmtId="3" fontId="13" fillId="35" borderId="10" xfId="0" applyNumberFormat="1" applyFont="1" applyFill="1" applyBorder="1" applyAlignment="1">
      <alignment vertical="center"/>
    </xf>
    <xf numFmtId="3" fontId="4" fillId="35" borderId="10" xfId="0" applyNumberFormat="1" applyFont="1" applyFill="1" applyBorder="1" applyAlignment="1">
      <alignment vertical="center"/>
    </xf>
    <xf numFmtId="0" fontId="12" fillId="35" borderId="10" xfId="0" applyFont="1" applyFill="1" applyBorder="1" applyAlignment="1">
      <alignment vertical="center"/>
    </xf>
    <xf numFmtId="0" fontId="22" fillId="34" borderId="10" xfId="0" applyFont="1" applyFill="1" applyBorder="1" applyAlignment="1">
      <alignment vertical="center" wrapText="1"/>
    </xf>
    <xf numFmtId="193" fontId="21" fillId="34" borderId="10" xfId="0" applyNumberFormat="1" applyFont="1" applyFill="1" applyBorder="1" applyAlignment="1">
      <alignment horizontal="right" vertical="center" wrapText="1"/>
    </xf>
    <xf numFmtId="0" fontId="24" fillId="0" borderId="0" xfId="55" applyFont="1" applyFill="1" applyAlignment="1">
      <alignment vertical="center" wrapText="1"/>
      <protection/>
    </xf>
    <xf numFmtId="0" fontId="25" fillId="0" borderId="0" xfId="55" applyFont="1" applyFill="1" applyAlignment="1">
      <alignment vertical="center"/>
      <protection/>
    </xf>
    <xf numFmtId="0" fontId="25" fillId="34" borderId="0" xfId="55" applyFont="1" applyFill="1" applyAlignment="1">
      <alignment vertical="center"/>
      <protection/>
    </xf>
    <xf numFmtId="0" fontId="27" fillId="0" borderId="0" xfId="55" applyFont="1" applyFill="1" applyAlignment="1">
      <alignment vertical="center" wrapText="1"/>
      <protection/>
    </xf>
    <xf numFmtId="0" fontId="28" fillId="0" borderId="0" xfId="56" applyFont="1" applyFill="1" applyAlignment="1">
      <alignment horizontal="left" vertical="center"/>
      <protection/>
    </xf>
    <xf numFmtId="0" fontId="29" fillId="0" borderId="0" xfId="55" applyFont="1" applyFill="1" applyAlignment="1">
      <alignment horizontal="center" vertical="center" wrapText="1"/>
      <protection/>
    </xf>
    <xf numFmtId="184" fontId="25" fillId="0" borderId="0" xfId="55" applyNumberFormat="1" applyFont="1" applyFill="1" applyAlignment="1">
      <alignment vertical="center"/>
      <protection/>
    </xf>
    <xf numFmtId="0" fontId="27" fillId="0" borderId="12" xfId="0" applyFont="1" applyFill="1" applyBorder="1" applyAlignment="1">
      <alignment vertical="center"/>
    </xf>
    <xf numFmtId="0" fontId="25" fillId="0" borderId="0" xfId="55" applyFont="1" applyFill="1" applyAlignment="1">
      <alignment vertical="center" wrapText="1"/>
      <protection/>
    </xf>
    <xf numFmtId="43" fontId="26" fillId="33" borderId="10" xfId="42" applyNumberFormat="1" applyFont="1" applyFill="1" applyBorder="1" applyAlignment="1">
      <alignment horizontal="center" vertical="center" wrapText="1"/>
    </xf>
    <xf numFmtId="43" fontId="26" fillId="0" borderId="10" xfId="42" applyNumberFormat="1" applyFont="1" applyFill="1" applyBorder="1" applyAlignment="1">
      <alignment horizontal="center" vertical="center" wrapText="1"/>
    </xf>
    <xf numFmtId="0" fontId="29" fillId="0" borderId="10" xfId="55" applyFont="1" applyFill="1" applyBorder="1" applyAlignment="1">
      <alignment horizontal="center" vertical="center" wrapText="1"/>
      <protection/>
    </xf>
    <xf numFmtId="0" fontId="29" fillId="35" borderId="10" xfId="55" applyFont="1" applyFill="1" applyBorder="1" applyAlignment="1">
      <alignment vertical="center"/>
      <protection/>
    </xf>
    <xf numFmtId="0" fontId="29" fillId="0" borderId="0" xfId="55" applyFont="1" applyFill="1" applyAlignment="1">
      <alignment vertical="center"/>
      <protection/>
    </xf>
    <xf numFmtId="0" fontId="26" fillId="0" borderId="10" xfId="55" applyFont="1" applyFill="1" applyBorder="1" applyAlignment="1">
      <alignment horizontal="center" vertical="center" wrapText="1"/>
      <protection/>
    </xf>
    <xf numFmtId="0" fontId="26" fillId="0" borderId="10" xfId="55" applyFont="1" applyFill="1" applyBorder="1" applyAlignment="1">
      <alignment horizontal="left" vertical="center" wrapText="1"/>
      <protection/>
    </xf>
    <xf numFmtId="184" fontId="26" fillId="0" borderId="10" xfId="55" applyNumberFormat="1" applyFont="1" applyFill="1" applyBorder="1" applyAlignment="1">
      <alignment horizontal="center" vertical="center" wrapText="1"/>
      <protection/>
    </xf>
    <xf numFmtId="192" fontId="26" fillId="0" borderId="10" xfId="55" applyNumberFormat="1" applyFont="1" applyFill="1" applyBorder="1" applyAlignment="1">
      <alignment horizontal="center" vertical="center" wrapText="1"/>
      <protection/>
    </xf>
    <xf numFmtId="3" fontId="26" fillId="35" borderId="10" xfId="55" applyNumberFormat="1" applyFont="1" applyFill="1" applyBorder="1" applyAlignment="1">
      <alignment horizontal="right" vertical="center" wrapText="1"/>
      <protection/>
    </xf>
    <xf numFmtId="0" fontId="30" fillId="0" borderId="0" xfId="55" applyFont="1" applyFill="1" applyAlignment="1">
      <alignment vertical="center"/>
      <protection/>
    </xf>
    <xf numFmtId="0" fontId="26" fillId="0" borderId="10" xfId="55" applyFont="1" applyFill="1" applyBorder="1" applyAlignment="1">
      <alignment vertical="center" wrapText="1"/>
      <protection/>
    </xf>
    <xf numFmtId="184" fontId="26" fillId="0" borderId="10" xfId="42" applyNumberFormat="1" applyFont="1" applyFill="1" applyBorder="1" applyAlignment="1">
      <alignment vertical="center" wrapText="1"/>
    </xf>
    <xf numFmtId="3" fontId="26" fillId="35" borderId="10" xfId="42" applyNumberFormat="1" applyFont="1" applyFill="1" applyBorder="1" applyAlignment="1">
      <alignment horizontal="right" vertical="center" wrapText="1"/>
    </xf>
    <xf numFmtId="0" fontId="25" fillId="0" borderId="10" xfId="55" applyFont="1" applyFill="1" applyBorder="1" applyAlignment="1">
      <alignment horizontal="center" vertical="center"/>
      <protection/>
    </xf>
    <xf numFmtId="0" fontId="25" fillId="0" borderId="10" xfId="55" applyFont="1" applyFill="1" applyBorder="1" applyAlignment="1">
      <alignment vertical="center" wrapText="1"/>
      <protection/>
    </xf>
    <xf numFmtId="184" fontId="25" fillId="0" borderId="10" xfId="42" applyNumberFormat="1" applyFont="1" applyFill="1" applyBorder="1" applyAlignment="1">
      <alignment vertical="center" wrapText="1"/>
    </xf>
    <xf numFmtId="192" fontId="25" fillId="0" borderId="10" xfId="55" applyNumberFormat="1" applyFont="1" applyFill="1" applyBorder="1" applyAlignment="1">
      <alignment horizontal="center" vertical="center" wrapText="1"/>
      <protection/>
    </xf>
    <xf numFmtId="3" fontId="31" fillId="35" borderId="10" xfId="42" applyNumberFormat="1" applyFont="1" applyFill="1" applyBorder="1" applyAlignment="1">
      <alignment horizontal="right" vertical="center" wrapText="1"/>
    </xf>
    <xf numFmtId="0" fontId="27" fillId="0" borderId="10" xfId="55" applyFont="1" applyFill="1" applyBorder="1" applyAlignment="1" quotePrefix="1">
      <alignment horizontal="right" vertical="center" wrapText="1"/>
      <protection/>
    </xf>
    <xf numFmtId="0" fontId="27" fillId="0" borderId="10" xfId="55" applyFont="1" applyFill="1" applyBorder="1" applyAlignment="1">
      <alignment vertical="center" wrapText="1"/>
      <protection/>
    </xf>
    <xf numFmtId="184" fontId="27" fillId="0" borderId="10" xfId="42" applyNumberFormat="1" applyFont="1" applyFill="1" applyBorder="1" applyAlignment="1">
      <alignment horizontal="center" vertical="center" wrapText="1"/>
    </xf>
    <xf numFmtId="192" fontId="27" fillId="0" borderId="10" xfId="55" applyNumberFormat="1" applyFont="1" applyFill="1" applyBorder="1" applyAlignment="1">
      <alignment horizontal="center" vertical="center" wrapText="1"/>
      <protection/>
    </xf>
    <xf numFmtId="3" fontId="27" fillId="35" borderId="10" xfId="42" applyNumberFormat="1" applyFont="1" applyFill="1" applyBorder="1" applyAlignment="1">
      <alignment horizontal="right" vertical="center"/>
    </xf>
    <xf numFmtId="0" fontId="27" fillId="0" borderId="0" xfId="55" applyFont="1" applyFill="1" applyAlignment="1">
      <alignment vertical="center"/>
      <protection/>
    </xf>
    <xf numFmtId="0" fontId="25" fillId="0" borderId="10" xfId="55" applyFont="1" applyFill="1" applyBorder="1" applyAlignment="1">
      <alignment horizontal="center" vertical="center" wrapText="1"/>
      <protection/>
    </xf>
    <xf numFmtId="184" fontId="25" fillId="0" borderId="10" xfId="42" applyNumberFormat="1" applyFont="1" applyFill="1" applyBorder="1" applyAlignment="1">
      <alignment horizontal="center" vertical="center" wrapText="1"/>
    </xf>
    <xf numFmtId="3" fontId="25" fillId="35" borderId="10" xfId="42" applyNumberFormat="1" applyFont="1" applyFill="1" applyBorder="1" applyAlignment="1">
      <alignment horizontal="right" vertical="center"/>
    </xf>
    <xf numFmtId="184" fontId="26" fillId="0" borderId="10" xfId="42" applyNumberFormat="1" applyFont="1" applyFill="1" applyBorder="1" applyAlignment="1">
      <alignment horizontal="center" vertical="center" wrapText="1"/>
    </xf>
    <xf numFmtId="3" fontId="26" fillId="35" borderId="10" xfId="42" applyNumberFormat="1" applyFont="1" applyFill="1" applyBorder="1" applyAlignment="1">
      <alignment horizontal="right" vertical="center"/>
    </xf>
    <xf numFmtId="0" fontId="26" fillId="0" borderId="0" xfId="55" applyFont="1" applyFill="1" applyAlignment="1">
      <alignment vertical="center"/>
      <protection/>
    </xf>
    <xf numFmtId="192" fontId="26" fillId="0" borderId="10" xfId="42" applyNumberFormat="1" applyFont="1" applyFill="1" applyBorder="1" applyAlignment="1">
      <alignment horizontal="center" vertical="center" wrapText="1"/>
    </xf>
    <xf numFmtId="3" fontId="26" fillId="35" borderId="10" xfId="55" applyNumberFormat="1" applyFont="1" applyFill="1" applyBorder="1" applyAlignment="1">
      <alignment horizontal="right" vertical="center"/>
      <protection/>
    </xf>
    <xf numFmtId="0" fontId="26" fillId="0" borderId="13" xfId="55" applyFont="1" applyFill="1" applyBorder="1" applyAlignment="1">
      <alignment horizontal="center" vertical="center" wrapText="1"/>
      <protection/>
    </xf>
    <xf numFmtId="0" fontId="26" fillId="0" borderId="10" xfId="0" applyFont="1" applyBorder="1" applyAlignment="1">
      <alignment horizontal="left" vertical="center" wrapText="1"/>
    </xf>
    <xf numFmtId="184" fontId="26" fillId="0" borderId="13" xfId="42" applyNumberFormat="1" applyFont="1" applyFill="1" applyBorder="1" applyAlignment="1">
      <alignment horizontal="center" vertical="center" wrapText="1"/>
    </xf>
    <xf numFmtId="184" fontId="26" fillId="0" borderId="10" xfId="55" applyNumberFormat="1" applyFont="1" applyFill="1" applyBorder="1" applyAlignment="1">
      <alignment vertical="center"/>
      <protection/>
    </xf>
    <xf numFmtId="192" fontId="28" fillId="0" borderId="10" xfId="55" applyNumberFormat="1" applyFont="1" applyFill="1" applyBorder="1" applyAlignment="1">
      <alignment horizontal="center" vertical="center" wrapText="1"/>
      <protection/>
    </xf>
    <xf numFmtId="3" fontId="28" fillId="35" borderId="10" xfId="55" applyNumberFormat="1" applyFont="1" applyFill="1" applyBorder="1" applyAlignment="1">
      <alignment horizontal="right" vertical="center"/>
      <protection/>
    </xf>
    <xf numFmtId="0" fontId="32" fillId="0" borderId="0" xfId="55" applyFont="1" applyFill="1" applyAlignment="1">
      <alignment vertical="center"/>
      <protection/>
    </xf>
    <xf numFmtId="3" fontId="26" fillId="0" borderId="10" xfId="55" applyNumberFormat="1" applyFont="1" applyFill="1" applyBorder="1" applyAlignment="1">
      <alignment vertical="center"/>
      <protection/>
    </xf>
    <xf numFmtId="0" fontId="25" fillId="0" borderId="10" xfId="0" applyFont="1" applyFill="1" applyBorder="1" applyAlignment="1">
      <alignment horizontal="left" vertical="center" wrapText="1"/>
    </xf>
    <xf numFmtId="3" fontId="25" fillId="0" borderId="10" xfId="42" applyNumberFormat="1" applyFont="1" applyFill="1" applyBorder="1" applyAlignment="1">
      <alignment horizontal="right" vertical="center"/>
    </xf>
    <xf numFmtId="3" fontId="25" fillId="35" borderId="10" xfId="55" applyNumberFormat="1" applyFont="1" applyFill="1" applyBorder="1" applyAlignment="1">
      <alignment horizontal="right" vertical="center"/>
      <protection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25" fillId="0" borderId="10" xfId="55" applyFont="1" applyFill="1" applyBorder="1" applyAlignment="1">
      <alignment horizontal="left" vertical="center" wrapText="1"/>
      <protection/>
    </xf>
    <xf numFmtId="0" fontId="25" fillId="0" borderId="10" xfId="55" applyFont="1" applyFill="1" applyBorder="1" applyAlignment="1">
      <alignment vertical="center"/>
      <protection/>
    </xf>
    <xf numFmtId="192" fontId="25" fillId="0" borderId="10" xfId="55" applyNumberFormat="1" applyFont="1" applyFill="1" applyBorder="1" applyAlignment="1">
      <alignment vertical="center"/>
      <protection/>
    </xf>
    <xf numFmtId="3" fontId="25" fillId="0" borderId="10" xfId="55" applyNumberFormat="1" applyFont="1" applyFill="1" applyBorder="1" applyAlignment="1">
      <alignment vertical="center"/>
      <protection/>
    </xf>
    <xf numFmtId="0" fontId="26" fillId="0" borderId="10" xfId="55" applyFont="1" applyFill="1" applyBorder="1" applyAlignment="1">
      <alignment horizontal="center" vertical="center"/>
      <protection/>
    </xf>
    <xf numFmtId="0" fontId="26" fillId="0" borderId="10" xfId="55" applyFont="1" applyFill="1" applyBorder="1" applyAlignment="1">
      <alignment vertical="center"/>
      <protection/>
    </xf>
    <xf numFmtId="0" fontId="26" fillId="34" borderId="10" xfId="55" applyFont="1" applyFill="1" applyBorder="1" applyAlignment="1">
      <alignment vertical="center"/>
      <protection/>
    </xf>
    <xf numFmtId="0" fontId="9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3" fontId="9" fillId="0" borderId="13" xfId="0" applyNumberFormat="1" applyFont="1" applyBorder="1" applyAlignment="1">
      <alignment horizontal="center" vertical="center"/>
    </xf>
    <xf numFmtId="3" fontId="9" fillId="0" borderId="11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right" vertical="center"/>
    </xf>
    <xf numFmtId="0" fontId="10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30" fillId="0" borderId="0" xfId="55" applyFont="1" applyFill="1" applyAlignment="1">
      <alignment horizontal="center" vertical="center" wrapText="1"/>
      <protection/>
    </xf>
    <xf numFmtId="0" fontId="22" fillId="0" borderId="0" xfId="55" applyFont="1" applyFill="1" applyAlignment="1">
      <alignment horizontal="center" vertical="center" wrapText="1"/>
      <protection/>
    </xf>
    <xf numFmtId="0" fontId="26" fillId="33" borderId="13" xfId="0" applyFont="1" applyFill="1" applyBorder="1" applyAlignment="1">
      <alignment horizontal="center" vertical="center" wrapText="1"/>
    </xf>
    <xf numFmtId="0" fontId="26" fillId="33" borderId="11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right" vertical="center"/>
    </xf>
    <xf numFmtId="0" fontId="26" fillId="35" borderId="10" xfId="55" applyFont="1" applyFill="1" applyBorder="1" applyAlignment="1">
      <alignment horizontal="center" vertical="center" wrapText="1"/>
      <protection/>
    </xf>
    <xf numFmtId="0" fontId="23" fillId="0" borderId="0" xfId="0" applyFont="1" applyFill="1" applyAlignment="1">
      <alignment horizontal="left" vertical="center" wrapText="1"/>
    </xf>
    <xf numFmtId="0" fontId="23" fillId="0" borderId="0" xfId="0" applyFont="1" applyFill="1" applyAlignment="1">
      <alignment horizontal="left" vertical="center"/>
    </xf>
    <xf numFmtId="0" fontId="26" fillId="0" borderId="13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3" fontId="26" fillId="0" borderId="13" xfId="0" applyNumberFormat="1" applyFont="1" applyBorder="1" applyAlignment="1">
      <alignment horizontal="center" vertical="center"/>
    </xf>
    <xf numFmtId="3" fontId="26" fillId="0" borderId="11" xfId="0" applyNumberFormat="1" applyFont="1" applyBorder="1" applyAlignment="1">
      <alignment horizontal="center" vertical="center"/>
    </xf>
    <xf numFmtId="0" fontId="26" fillId="0" borderId="0" xfId="55" applyFont="1" applyFill="1" applyAlignment="1">
      <alignment horizontal="center" vertical="center"/>
      <protection/>
    </xf>
    <xf numFmtId="0" fontId="10" fillId="0" borderId="0" xfId="0" applyFont="1" applyFill="1" applyAlignment="1">
      <alignment horizontal="center" vertical="center"/>
    </xf>
    <xf numFmtId="43" fontId="9" fillId="35" borderId="13" xfId="42" applyNumberFormat="1" applyFont="1" applyFill="1" applyBorder="1" applyAlignment="1">
      <alignment horizontal="center" vertical="center" wrapText="1"/>
    </xf>
    <xf numFmtId="43" fontId="9" fillId="35" borderId="11" xfId="42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4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zoomScale="140" zoomScaleNormal="140" zoomScalePageLayoutView="0" workbookViewId="0" topLeftCell="A1">
      <selection activeCell="D7" sqref="D7:D8"/>
    </sheetView>
  </sheetViews>
  <sheetFormatPr defaultColWidth="8.8515625" defaultRowHeight="15"/>
  <cols>
    <col min="1" max="1" width="5.421875" style="36" customWidth="1"/>
    <col min="2" max="2" width="38.28125" style="36" customWidth="1"/>
    <col min="3" max="3" width="10.421875" style="36" customWidth="1"/>
    <col min="4" max="4" width="10.28125" style="36" customWidth="1"/>
    <col min="5" max="5" width="10.7109375" style="36" customWidth="1"/>
    <col min="6" max="6" width="8.421875" style="36" customWidth="1"/>
    <col min="7" max="7" width="8.57421875" style="36" customWidth="1"/>
    <col min="8" max="8" width="8.7109375" style="36" customWidth="1"/>
    <col min="9" max="9" width="12.57421875" style="55" hidden="1" customWidth="1"/>
    <col min="10" max="16384" width="8.8515625" style="36" customWidth="1"/>
  </cols>
  <sheetData>
    <row r="1" spans="1:8" ht="15" customHeight="1">
      <c r="A1" s="156" t="s">
        <v>74</v>
      </c>
      <c r="B1" s="156"/>
      <c r="C1" s="35"/>
      <c r="F1" s="153" t="s">
        <v>34</v>
      </c>
      <c r="G1" s="153"/>
      <c r="H1" s="153"/>
    </row>
    <row r="2" spans="1:2" ht="16.5">
      <c r="A2" s="166" t="s">
        <v>67</v>
      </c>
      <c r="B2" s="166"/>
    </row>
    <row r="3" ht="10.5" customHeight="1">
      <c r="A3" s="37"/>
    </row>
    <row r="4" spans="1:8" ht="39.75" customHeight="1">
      <c r="A4" s="154" t="s">
        <v>97</v>
      </c>
      <c r="B4" s="155"/>
      <c r="C4" s="155"/>
      <c r="D4" s="155"/>
      <c r="E4" s="155"/>
      <c r="F4" s="155"/>
      <c r="G4" s="155"/>
      <c r="H4" s="155"/>
    </row>
    <row r="5" spans="1:17" ht="19.5" customHeight="1">
      <c r="A5" s="167" t="s">
        <v>111</v>
      </c>
      <c r="B5" s="167"/>
      <c r="C5" s="167"/>
      <c r="D5" s="167"/>
      <c r="E5" s="167"/>
      <c r="F5" s="167"/>
      <c r="G5" s="167"/>
      <c r="H5" s="167"/>
      <c r="I5" s="56"/>
      <c r="J5" s="66"/>
      <c r="K5" s="66"/>
      <c r="L5" s="66"/>
      <c r="M5" s="66"/>
      <c r="N5" s="66"/>
      <c r="O5" s="66"/>
      <c r="P5" s="66"/>
      <c r="Q5" s="66"/>
    </row>
    <row r="6" spans="6:8" ht="22.5" customHeight="1">
      <c r="F6" s="165" t="s">
        <v>73</v>
      </c>
      <c r="G6" s="165"/>
      <c r="H6" s="165"/>
    </row>
    <row r="7" spans="1:8" ht="17.25" customHeight="1">
      <c r="A7" s="163" t="s">
        <v>89</v>
      </c>
      <c r="B7" s="161" t="s">
        <v>90</v>
      </c>
      <c r="C7" s="159" t="s">
        <v>91</v>
      </c>
      <c r="D7" s="159" t="s">
        <v>92</v>
      </c>
      <c r="E7" s="157" t="s">
        <v>106</v>
      </c>
      <c r="F7" s="168" t="s">
        <v>42</v>
      </c>
      <c r="G7" s="168"/>
      <c r="H7" s="168"/>
    </row>
    <row r="8" spans="1:8" ht="76.5" customHeight="1">
      <c r="A8" s="164"/>
      <c r="B8" s="162"/>
      <c r="C8" s="160"/>
      <c r="D8" s="160" t="s">
        <v>36</v>
      </c>
      <c r="E8" s="158"/>
      <c r="F8" s="21" t="s">
        <v>91</v>
      </c>
      <c r="G8" s="21" t="s">
        <v>93</v>
      </c>
      <c r="H8" s="20" t="s">
        <v>37</v>
      </c>
    </row>
    <row r="9" spans="1:9" s="54" customFormat="1" ht="12.75">
      <c r="A9" s="65" t="s">
        <v>1</v>
      </c>
      <c r="B9" s="65" t="s">
        <v>11</v>
      </c>
      <c r="C9" s="65">
        <v>1</v>
      </c>
      <c r="D9" s="64">
        <v>2</v>
      </c>
      <c r="E9" s="64">
        <v>3</v>
      </c>
      <c r="F9" s="64">
        <v>4</v>
      </c>
      <c r="G9" s="64">
        <v>5</v>
      </c>
      <c r="H9" s="64">
        <v>6</v>
      </c>
      <c r="I9" s="56"/>
    </row>
    <row r="10" spans="1:9" ht="24" customHeight="1">
      <c r="A10" s="7" t="s">
        <v>1</v>
      </c>
      <c r="B10" s="8" t="s">
        <v>30</v>
      </c>
      <c r="C10" s="9">
        <f>C11+C14+C17+C19+C21+C22+C18+C23</f>
        <v>941359</v>
      </c>
      <c r="D10" s="9">
        <f>D11+D14+D17+D19+D21+D22+D18+D23</f>
        <v>956059</v>
      </c>
      <c r="E10" s="9">
        <f>E11+E14+E17+E19+E21+E22+E20</f>
        <v>947683.62</v>
      </c>
      <c r="F10" s="78">
        <f aca="true" t="shared" si="0" ref="F10:F16">SUM(E10/C10)*100</f>
        <v>100.67186057603953</v>
      </c>
      <c r="G10" s="78">
        <f aca="true" t="shared" si="1" ref="G10:G16">(E10/D10)*100</f>
        <v>99.12396829065987</v>
      </c>
      <c r="H10" s="78">
        <f aca="true" t="shared" si="2" ref="H10:H17">(E10/I10)*100</f>
        <v>112.80259846830066</v>
      </c>
      <c r="I10" s="9">
        <f>I11+I14+I17+I19+I21+I22+I23</f>
        <v>840125.7</v>
      </c>
    </row>
    <row r="11" spans="1:9" ht="32.25" customHeight="1">
      <c r="A11" s="5" t="s">
        <v>2</v>
      </c>
      <c r="B11" s="1" t="s">
        <v>17</v>
      </c>
      <c r="C11" s="9">
        <f>SUM(C12:C13)</f>
        <v>194050</v>
      </c>
      <c r="D11" s="9">
        <f>SUM(D12:D13)</f>
        <v>194050</v>
      </c>
      <c r="E11" s="9">
        <f>SUM(E12:E13)</f>
        <v>171755.22</v>
      </c>
      <c r="F11" s="78">
        <f t="shared" si="0"/>
        <v>88.51080649317187</v>
      </c>
      <c r="G11" s="78">
        <f t="shared" si="1"/>
        <v>88.51080649317187</v>
      </c>
      <c r="H11" s="78">
        <f t="shared" si="2"/>
        <v>111.46241380988693</v>
      </c>
      <c r="I11" s="9">
        <f>SUM(I12:I13)</f>
        <v>154092.5</v>
      </c>
    </row>
    <row r="12" spans="1:9" ht="24" customHeight="1">
      <c r="A12" s="10" t="s">
        <v>6</v>
      </c>
      <c r="B12" s="11" t="s">
        <v>18</v>
      </c>
      <c r="C12" s="12">
        <v>112300</v>
      </c>
      <c r="D12" s="12">
        <f>C12</f>
        <v>112300</v>
      </c>
      <c r="E12" s="13">
        <f>'94CK'!E39</f>
        <v>126623</v>
      </c>
      <c r="F12" s="79">
        <f t="shared" si="0"/>
        <v>112.75422974176313</v>
      </c>
      <c r="G12" s="79">
        <f t="shared" si="1"/>
        <v>112.75422974176313</v>
      </c>
      <c r="H12" s="79">
        <f t="shared" si="2"/>
        <v>114.9519304966728</v>
      </c>
      <c r="I12" s="57">
        <f>'94CK'!I39</f>
        <v>110153</v>
      </c>
    </row>
    <row r="13" spans="1:9" ht="32.25" customHeight="1">
      <c r="A13" s="10" t="s">
        <v>6</v>
      </c>
      <c r="B13" s="11" t="s">
        <v>19</v>
      </c>
      <c r="C13" s="18">
        <v>81750</v>
      </c>
      <c r="D13" s="18">
        <f>C13</f>
        <v>81750</v>
      </c>
      <c r="E13" s="13">
        <f>'94CK'!E38</f>
        <v>45132.219999999994</v>
      </c>
      <c r="F13" s="79">
        <f t="shared" si="0"/>
        <v>55.20760856269112</v>
      </c>
      <c r="G13" s="79">
        <f t="shared" si="1"/>
        <v>55.20760856269112</v>
      </c>
      <c r="H13" s="79">
        <f t="shared" si="2"/>
        <v>102.71445965475255</v>
      </c>
      <c r="I13" s="57">
        <f>'94CK'!I38</f>
        <v>43939.5</v>
      </c>
    </row>
    <row r="14" spans="1:9" ht="24" customHeight="1">
      <c r="A14" s="5" t="s">
        <v>10</v>
      </c>
      <c r="B14" s="1" t="s">
        <v>20</v>
      </c>
      <c r="C14" s="9">
        <f>SUM(C15:C16)</f>
        <v>649614</v>
      </c>
      <c r="D14" s="9">
        <f>SUM(D15:D16)</f>
        <v>649614</v>
      </c>
      <c r="E14" s="9">
        <f>SUM(E15:E16)</f>
        <v>354614</v>
      </c>
      <c r="F14" s="78">
        <f t="shared" si="0"/>
        <v>54.58841712155218</v>
      </c>
      <c r="G14" s="78">
        <f t="shared" si="1"/>
        <v>54.58841712155218</v>
      </c>
      <c r="H14" s="78">
        <f t="shared" si="2"/>
        <v>106.87292990847143</v>
      </c>
      <c r="I14" s="14">
        <f>I15+I16</f>
        <v>331809</v>
      </c>
    </row>
    <row r="15" spans="1:9" ht="24" customHeight="1">
      <c r="A15" s="10" t="s">
        <v>6</v>
      </c>
      <c r="B15" s="11" t="s">
        <v>21</v>
      </c>
      <c r="C15" s="12">
        <v>592543</v>
      </c>
      <c r="D15" s="12">
        <f>C15</f>
        <v>592543</v>
      </c>
      <c r="E15" s="13">
        <v>316543</v>
      </c>
      <c r="F15" s="79">
        <f t="shared" si="0"/>
        <v>53.42110192846764</v>
      </c>
      <c r="G15" s="79">
        <f t="shared" si="1"/>
        <v>53.42110192846764</v>
      </c>
      <c r="H15" s="79">
        <f t="shared" si="2"/>
        <v>107.76372141159808</v>
      </c>
      <c r="I15" s="58">
        <v>293738</v>
      </c>
    </row>
    <row r="16" spans="1:9" ht="24" customHeight="1">
      <c r="A16" s="10" t="s">
        <v>6</v>
      </c>
      <c r="B16" s="11" t="s">
        <v>22</v>
      </c>
      <c r="C16" s="12">
        <v>57071</v>
      </c>
      <c r="D16" s="12">
        <f>C16</f>
        <v>57071</v>
      </c>
      <c r="E16" s="13">
        <f>19071+19000</f>
        <v>38071</v>
      </c>
      <c r="F16" s="79">
        <f t="shared" si="0"/>
        <v>66.70813548036656</v>
      </c>
      <c r="G16" s="79">
        <f t="shared" si="1"/>
        <v>66.70813548036656</v>
      </c>
      <c r="H16" s="79">
        <f t="shared" si="2"/>
        <v>100</v>
      </c>
      <c r="I16" s="58">
        <v>38071</v>
      </c>
    </row>
    <row r="17" spans="1:9" ht="24" customHeight="1" hidden="1">
      <c r="A17" s="5"/>
      <c r="B17" s="1" t="s">
        <v>31</v>
      </c>
      <c r="C17" s="9"/>
      <c r="D17" s="9"/>
      <c r="E17" s="19">
        <f>'94CK'!E40</f>
        <v>0</v>
      </c>
      <c r="F17" s="78"/>
      <c r="G17" s="78"/>
      <c r="H17" s="78" t="e">
        <f t="shared" si="2"/>
        <v>#DIV/0!</v>
      </c>
      <c r="I17" s="57">
        <f>'94CK'!I40</f>
        <v>0</v>
      </c>
    </row>
    <row r="18" spans="1:9" ht="24" customHeight="1">
      <c r="A18" s="5" t="s">
        <v>15</v>
      </c>
      <c r="B18" s="1" t="s">
        <v>60</v>
      </c>
      <c r="C18" s="9">
        <v>27858</v>
      </c>
      <c r="D18" s="9">
        <f>C18</f>
        <v>27858</v>
      </c>
      <c r="E18" s="14"/>
      <c r="F18" s="78"/>
      <c r="G18" s="78"/>
      <c r="H18" s="78"/>
      <c r="I18" s="57">
        <f>'94CK'!I44</f>
        <v>0</v>
      </c>
    </row>
    <row r="19" spans="1:9" ht="33" customHeight="1">
      <c r="A19" s="5" t="s">
        <v>23</v>
      </c>
      <c r="B19" s="1" t="s">
        <v>24</v>
      </c>
      <c r="C19" s="1"/>
      <c r="D19" s="12"/>
      <c r="E19" s="14">
        <f>'94CK'!E32</f>
        <v>274715</v>
      </c>
      <c r="F19" s="78"/>
      <c r="G19" s="78"/>
      <c r="H19" s="78"/>
      <c r="I19" s="57">
        <f>'94CK'!I47</f>
        <v>321249</v>
      </c>
    </row>
    <row r="20" spans="1:9" ht="33" customHeight="1">
      <c r="A20" s="5" t="s">
        <v>25</v>
      </c>
      <c r="B20" s="1" t="s">
        <v>107</v>
      </c>
      <c r="C20" s="1"/>
      <c r="D20" s="12"/>
      <c r="E20" s="14">
        <v>110192</v>
      </c>
      <c r="F20" s="78"/>
      <c r="G20" s="78"/>
      <c r="H20" s="78"/>
      <c r="I20" s="57"/>
    </row>
    <row r="21" spans="1:9" ht="24" customHeight="1">
      <c r="A21" s="5" t="s">
        <v>27</v>
      </c>
      <c r="B21" s="1" t="s">
        <v>26</v>
      </c>
      <c r="C21" s="9">
        <v>54000</v>
      </c>
      <c r="D21" s="15">
        <f>C21</f>
        <v>54000</v>
      </c>
      <c r="E21" s="14">
        <f>'94CK'!E42</f>
        <v>29141.399999999998</v>
      </c>
      <c r="F21" s="78">
        <f>SUM(E21/C21)*100</f>
        <v>53.965555555555554</v>
      </c>
      <c r="G21" s="78">
        <f>(E21/D21)*100</f>
        <v>53.965555555555554</v>
      </c>
      <c r="H21" s="78">
        <f>(E21/I21)*100</f>
        <v>106.75209354462932</v>
      </c>
      <c r="I21" s="57">
        <f>'94CK'!I42</f>
        <v>27298.2</v>
      </c>
    </row>
    <row r="22" spans="1:9" ht="30.75" customHeight="1">
      <c r="A22" s="5" t="s">
        <v>54</v>
      </c>
      <c r="B22" s="1" t="s">
        <v>70</v>
      </c>
      <c r="C22" s="77">
        <v>15837</v>
      </c>
      <c r="D22" s="19">
        <f>C22</f>
        <v>15837</v>
      </c>
      <c r="E22" s="14">
        <f>'94CK'!E43</f>
        <v>7266</v>
      </c>
      <c r="F22" s="78"/>
      <c r="G22" s="78">
        <f>(E22/D22)*100</f>
        <v>45.87990149649555</v>
      </c>
      <c r="H22" s="78"/>
      <c r="I22" s="57">
        <f>'94CK'!I43</f>
        <v>5677</v>
      </c>
    </row>
    <row r="23" spans="1:8" ht="30" customHeight="1">
      <c r="A23" s="5" t="s">
        <v>103</v>
      </c>
      <c r="B23" s="1" t="s">
        <v>55</v>
      </c>
      <c r="C23" s="1"/>
      <c r="D23" s="15">
        <v>14700</v>
      </c>
      <c r="E23" s="14"/>
      <c r="F23" s="78"/>
      <c r="G23" s="78"/>
      <c r="H23" s="78"/>
    </row>
    <row r="24" spans="1:9" ht="25.5" customHeight="1">
      <c r="A24" s="5" t="s">
        <v>11</v>
      </c>
      <c r="B24" s="1" t="s">
        <v>56</v>
      </c>
      <c r="C24" s="9">
        <f>C25+C29+C30+C33+C32</f>
        <v>941359</v>
      </c>
      <c r="D24" s="9">
        <f>D25+D29+D30+D33+D32+D34</f>
        <v>956059</v>
      </c>
      <c r="E24" s="9">
        <f>E25+E29+E30+E33+E32+E31</f>
        <v>412021</v>
      </c>
      <c r="F24" s="78">
        <f>SUM(E24/C24)*100</f>
        <v>43.768742849433636</v>
      </c>
      <c r="G24" s="78">
        <f>(E24/D24)*100</f>
        <v>43.09577128608172</v>
      </c>
      <c r="H24" s="78">
        <f>(E24/I24)*100</f>
        <v>102.36241403982986</v>
      </c>
      <c r="I24" s="9">
        <f>'95CK-1'!I10</f>
        <v>402512</v>
      </c>
    </row>
    <row r="25" spans="1:9" ht="24" customHeight="1">
      <c r="A25" s="5" t="s">
        <v>28</v>
      </c>
      <c r="B25" s="1" t="s">
        <v>32</v>
      </c>
      <c r="C25" s="9">
        <f>SUM(C26:C28)</f>
        <v>830288</v>
      </c>
      <c r="D25" s="9">
        <f>SUM(D26:D28)</f>
        <v>830288</v>
      </c>
      <c r="E25" s="9">
        <f>SUM(E26:E28)</f>
        <v>368600</v>
      </c>
      <c r="F25" s="78">
        <f>SUM(E25/C25)*100</f>
        <v>44.394234289788606</v>
      </c>
      <c r="G25" s="78">
        <f>(E25/D25)*100</f>
        <v>44.394234289788606</v>
      </c>
      <c r="H25" s="78">
        <f>(E25/I25)*100</f>
        <v>103.94312737404017</v>
      </c>
      <c r="I25" s="9">
        <f>'95CK-1'!I11</f>
        <v>354617</v>
      </c>
    </row>
    <row r="26" spans="1:9" ht="24" customHeight="1">
      <c r="A26" s="10">
        <v>1</v>
      </c>
      <c r="B26" s="11" t="s">
        <v>13</v>
      </c>
      <c r="C26" s="13">
        <v>149053</v>
      </c>
      <c r="D26" s="13">
        <f>C26</f>
        <v>149053</v>
      </c>
      <c r="E26" s="13">
        <f>'95CK-1'!E12</f>
        <v>34896</v>
      </c>
      <c r="F26" s="79">
        <f>SUM(E26/C26)*100</f>
        <v>23.41180653861378</v>
      </c>
      <c r="G26" s="79">
        <f>(E26/D26)*100</f>
        <v>23.41180653861378</v>
      </c>
      <c r="H26" s="79">
        <f>(E26/I26)*100</f>
        <v>103.59507199050022</v>
      </c>
      <c r="I26" s="57">
        <f>'95CK-1'!I12</f>
        <v>33685</v>
      </c>
    </row>
    <row r="27" spans="1:9" ht="24" customHeight="1">
      <c r="A27" s="10">
        <v>2</v>
      </c>
      <c r="B27" s="11" t="s">
        <v>14</v>
      </c>
      <c r="C27" s="13">
        <f>'95CK-1'!C16</f>
        <v>662335</v>
      </c>
      <c r="D27" s="13">
        <f>C27</f>
        <v>662335</v>
      </c>
      <c r="E27" s="13">
        <f>'95CK-1'!E16</f>
        <v>333704</v>
      </c>
      <c r="F27" s="79">
        <f>SUM(E27/C27)*100</f>
        <v>50.382963304068184</v>
      </c>
      <c r="G27" s="79">
        <f>(E27/D27)*100</f>
        <v>50.382963304068184</v>
      </c>
      <c r="H27" s="79">
        <f>(E27/I27)*100</f>
        <v>113.44032471351306</v>
      </c>
      <c r="I27" s="57">
        <f>'95CK-1'!I16</f>
        <v>294167</v>
      </c>
    </row>
    <row r="28" spans="1:9" ht="24" customHeight="1">
      <c r="A28" s="10">
        <v>3</v>
      </c>
      <c r="B28" s="11" t="s">
        <v>16</v>
      </c>
      <c r="C28" s="13">
        <f>'95CK-1'!C30</f>
        <v>18900</v>
      </c>
      <c r="D28" s="13">
        <f>C28</f>
        <v>18900</v>
      </c>
      <c r="E28" s="13"/>
      <c r="F28" s="79">
        <f>SUM(E28/C28)*100</f>
        <v>0</v>
      </c>
      <c r="G28" s="79">
        <f>(E28/D28)*100</f>
        <v>0</v>
      </c>
      <c r="H28" s="78"/>
      <c r="I28" s="57">
        <f>'95CK-1'!I30</f>
        <v>0</v>
      </c>
    </row>
    <row r="29" spans="1:8" ht="19.5" customHeight="1">
      <c r="A29" s="5" t="s">
        <v>10</v>
      </c>
      <c r="B29" s="1" t="s">
        <v>35</v>
      </c>
      <c r="C29" s="1"/>
      <c r="D29" s="13"/>
      <c r="E29" s="38"/>
      <c r="F29" s="78"/>
      <c r="G29" s="78"/>
      <c r="H29" s="78"/>
    </row>
    <row r="30" spans="1:8" ht="24" customHeight="1">
      <c r="A30" s="5" t="s">
        <v>15</v>
      </c>
      <c r="B30" s="1" t="s">
        <v>29</v>
      </c>
      <c r="C30" s="1"/>
      <c r="D30" s="13"/>
      <c r="E30" s="13">
        <v>0</v>
      </c>
      <c r="F30" s="78"/>
      <c r="G30" s="78"/>
      <c r="H30" s="78"/>
    </row>
    <row r="31" spans="1:8" ht="24" customHeight="1">
      <c r="A31" s="5" t="s">
        <v>23</v>
      </c>
      <c r="B31" s="1" t="s">
        <v>53</v>
      </c>
      <c r="C31" s="1"/>
      <c r="D31" s="13"/>
      <c r="E31" s="31">
        <f>'95CK-1'!E31</f>
        <v>25741</v>
      </c>
      <c r="F31" s="78"/>
      <c r="G31" s="78"/>
      <c r="H31" s="78"/>
    </row>
    <row r="32" spans="1:9" ht="24" customHeight="1">
      <c r="A32" s="5" t="s">
        <v>25</v>
      </c>
      <c r="B32" s="1" t="s">
        <v>33</v>
      </c>
      <c r="C32" s="14">
        <f>'95CK-1'!C32</f>
        <v>111071</v>
      </c>
      <c r="D32" s="14">
        <f>C32</f>
        <v>111071</v>
      </c>
      <c r="E32" s="14">
        <f>'95CK-1'!E32</f>
        <v>17680</v>
      </c>
      <c r="F32" s="78">
        <f>SUM(E32/C32)*100</f>
        <v>15.917746306416616</v>
      </c>
      <c r="G32" s="78">
        <f>(E32/D32)*100</f>
        <v>15.917746306416616</v>
      </c>
      <c r="H32" s="78">
        <f>(E32/I32)*100</f>
        <v>37.30351302880051</v>
      </c>
      <c r="I32" s="57">
        <f>'95CK-1'!I32</f>
        <v>47395</v>
      </c>
    </row>
    <row r="33" spans="1:9" ht="24" customHeight="1">
      <c r="A33" s="5" t="s">
        <v>27</v>
      </c>
      <c r="B33" s="6" t="s">
        <v>57</v>
      </c>
      <c r="C33" s="1"/>
      <c r="D33" s="14"/>
      <c r="E33" s="14">
        <f>'95CK-1'!E36</f>
        <v>0</v>
      </c>
      <c r="F33" s="78"/>
      <c r="G33" s="78"/>
      <c r="H33" s="78"/>
      <c r="I33" s="57">
        <f>'95CK-1'!I36</f>
        <v>500</v>
      </c>
    </row>
    <row r="34" spans="1:8" ht="31.5" customHeight="1">
      <c r="A34" s="5" t="s">
        <v>54</v>
      </c>
      <c r="B34" s="6" t="s">
        <v>62</v>
      </c>
      <c r="C34" s="39"/>
      <c r="D34" s="14">
        <f>'95CK-1'!D37</f>
        <v>14700</v>
      </c>
      <c r="E34" s="40"/>
      <c r="F34" s="80"/>
      <c r="G34" s="80"/>
      <c r="H34" s="80"/>
    </row>
  </sheetData>
  <sheetProtection/>
  <mergeCells count="12">
    <mergeCell ref="F7:H7"/>
    <mergeCell ref="C7:C8"/>
    <mergeCell ref="F1:H1"/>
    <mergeCell ref="A4:H4"/>
    <mergeCell ref="A1:B1"/>
    <mergeCell ref="E7:E8"/>
    <mergeCell ref="D7:D8"/>
    <mergeCell ref="B7:B8"/>
    <mergeCell ref="A7:A8"/>
    <mergeCell ref="F6:H6"/>
    <mergeCell ref="A2:B2"/>
    <mergeCell ref="A5:H5"/>
  </mergeCells>
  <printOptions/>
  <pageMargins left="0.5118110236220472" right="0.3937007874015748" top="0.5905511811023623" bottom="0.5905511811023623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8"/>
  <sheetViews>
    <sheetView zoomScale="150" zoomScaleNormal="150" zoomScalePageLayoutView="0" workbookViewId="0" topLeftCell="A1">
      <selection activeCell="I8" sqref="I1:I16384"/>
    </sheetView>
  </sheetViews>
  <sheetFormatPr defaultColWidth="10.8515625" defaultRowHeight="16.5" customHeight="1"/>
  <cols>
    <col min="1" max="1" width="5.140625" style="92" customWidth="1"/>
    <col min="2" max="2" width="39.140625" style="92" customWidth="1"/>
    <col min="3" max="3" width="10.421875" style="92" customWidth="1"/>
    <col min="4" max="4" width="11.421875" style="92" customWidth="1"/>
    <col min="5" max="5" width="10.7109375" style="92" customWidth="1"/>
    <col min="6" max="6" width="9.00390625" style="92" customWidth="1"/>
    <col min="7" max="7" width="9.28125" style="92" customWidth="1"/>
    <col min="8" max="8" width="9.7109375" style="92" customWidth="1"/>
    <col min="9" max="9" width="11.8515625" style="93" hidden="1" customWidth="1"/>
    <col min="10" max="16384" width="10.8515625" style="92" customWidth="1"/>
  </cols>
  <sheetData>
    <row r="1" spans="1:8" ht="16.5" customHeight="1">
      <c r="A1" s="178" t="s">
        <v>75</v>
      </c>
      <c r="B1" s="178"/>
      <c r="C1" s="91"/>
      <c r="D1" s="91"/>
      <c r="G1" s="184" t="s">
        <v>0</v>
      </c>
      <c r="H1" s="184"/>
    </row>
    <row r="2" spans="1:4" ht="17.25" customHeight="1">
      <c r="A2" s="179" t="s">
        <v>67</v>
      </c>
      <c r="B2" s="179"/>
      <c r="C2" s="94"/>
      <c r="D2" s="94"/>
    </row>
    <row r="3" spans="1:8" ht="19.5" customHeight="1" hidden="1">
      <c r="A3" s="95"/>
      <c r="B3" s="95"/>
      <c r="C3" s="94"/>
      <c r="D3" s="94"/>
      <c r="E3" s="96"/>
      <c r="F3" s="96"/>
      <c r="G3" s="96"/>
      <c r="H3" s="96"/>
    </row>
    <row r="4" spans="1:8" ht="14.25" customHeight="1">
      <c r="A4" s="95"/>
      <c r="B4" s="95"/>
      <c r="C4" s="94"/>
      <c r="D4" s="94"/>
      <c r="E4" s="96"/>
      <c r="F4" s="96"/>
      <c r="G4" s="96"/>
      <c r="H4" s="96"/>
    </row>
    <row r="5" spans="1:8" ht="37.5" customHeight="1">
      <c r="A5" s="172" t="s">
        <v>98</v>
      </c>
      <c r="B5" s="172"/>
      <c r="C5" s="172"/>
      <c r="D5" s="172"/>
      <c r="E5" s="172"/>
      <c r="F5" s="172"/>
      <c r="G5" s="172"/>
      <c r="H5" s="172"/>
    </row>
    <row r="6" spans="1:8" ht="21.75" customHeight="1">
      <c r="A6" s="173" t="str">
        <f>'93ck'!A5:H5</f>
        <v>(Kèm theo Quyết định số 971/QĐ-UBND ngày 11/7/2024 của UBND thành phố)</v>
      </c>
      <c r="B6" s="173"/>
      <c r="C6" s="173"/>
      <c r="D6" s="173"/>
      <c r="E6" s="173"/>
      <c r="F6" s="173"/>
      <c r="G6" s="173"/>
      <c r="H6" s="173"/>
    </row>
    <row r="7" spans="3:8" ht="21" customHeight="1">
      <c r="C7" s="97"/>
      <c r="E7" s="176"/>
      <c r="F7" s="176"/>
      <c r="G7" s="98" t="s">
        <v>73</v>
      </c>
      <c r="H7" s="98"/>
    </row>
    <row r="8" spans="1:9" s="99" customFormat="1" ht="14.25" customHeight="1">
      <c r="A8" s="180" t="s">
        <v>89</v>
      </c>
      <c r="B8" s="182" t="s">
        <v>90</v>
      </c>
      <c r="C8" s="174" t="s">
        <v>91</v>
      </c>
      <c r="D8" s="174" t="s">
        <v>92</v>
      </c>
      <c r="E8" s="170" t="s">
        <v>106</v>
      </c>
      <c r="F8" s="169" t="s">
        <v>42</v>
      </c>
      <c r="G8" s="169"/>
      <c r="H8" s="169"/>
      <c r="I8" s="177" t="s">
        <v>100</v>
      </c>
    </row>
    <row r="9" spans="1:9" s="99" customFormat="1" ht="63.75" customHeight="1">
      <c r="A9" s="181"/>
      <c r="B9" s="183"/>
      <c r="C9" s="175"/>
      <c r="D9" s="175" t="s">
        <v>36</v>
      </c>
      <c r="E9" s="171"/>
      <c r="F9" s="100" t="s">
        <v>91</v>
      </c>
      <c r="G9" s="100" t="s">
        <v>93</v>
      </c>
      <c r="H9" s="101" t="s">
        <v>37</v>
      </c>
      <c r="I9" s="177"/>
    </row>
    <row r="10" spans="1:9" s="104" customFormat="1" ht="15.75" customHeight="1">
      <c r="A10" s="102" t="s">
        <v>1</v>
      </c>
      <c r="B10" s="102" t="s">
        <v>11</v>
      </c>
      <c r="C10" s="102">
        <v>1</v>
      </c>
      <c r="D10" s="102">
        <v>2</v>
      </c>
      <c r="E10" s="102">
        <v>3</v>
      </c>
      <c r="F10" s="102">
        <v>4</v>
      </c>
      <c r="G10" s="102">
        <v>5</v>
      </c>
      <c r="H10" s="102">
        <v>6</v>
      </c>
      <c r="I10" s="103"/>
    </row>
    <row r="11" spans="1:9" s="110" customFormat="1" ht="27.75" customHeight="1">
      <c r="A11" s="105" t="s">
        <v>1</v>
      </c>
      <c r="B11" s="106" t="s">
        <v>109</v>
      </c>
      <c r="C11" s="107">
        <f>C12+C29+C30+C31+C32+C34+C35</f>
        <v>1087809</v>
      </c>
      <c r="D11" s="107">
        <f>D12+D29+D30+D31+D32+D34+D35</f>
        <v>1123009</v>
      </c>
      <c r="E11" s="107">
        <f>E12+E29+E30+E31+E32+E33+E34+E35</f>
        <v>1021766</v>
      </c>
      <c r="F11" s="108">
        <f aca="true" t="shared" si="0" ref="F11:F18">(E11/C11)*100</f>
        <v>93.92880551640958</v>
      </c>
      <c r="G11" s="108">
        <f aca="true" t="shared" si="1" ref="G11:G18">(E11/D11)*100</f>
        <v>90.98466708637241</v>
      </c>
      <c r="H11" s="108">
        <f aca="true" t="shared" si="2" ref="H11:H24">(E11/I11)*100</f>
        <v>112.98759174050691</v>
      </c>
      <c r="I11" s="109">
        <f>I12+I29+I30+I31+I32</f>
        <v>904317</v>
      </c>
    </row>
    <row r="12" spans="1:9" ht="23.25" customHeight="1">
      <c r="A12" s="105" t="s">
        <v>2</v>
      </c>
      <c r="B12" s="106" t="s">
        <v>43</v>
      </c>
      <c r="C12" s="107">
        <f>C13+C28</f>
        <v>394500</v>
      </c>
      <c r="D12" s="107">
        <f>D13+D28</f>
        <v>415000</v>
      </c>
      <c r="E12" s="107">
        <f>E13+E28</f>
        <v>272641</v>
      </c>
      <c r="F12" s="108">
        <f t="shared" si="0"/>
        <v>69.1105196451204</v>
      </c>
      <c r="G12" s="108">
        <f t="shared" si="1"/>
        <v>65.69662650602409</v>
      </c>
      <c r="H12" s="108">
        <f t="shared" si="2"/>
        <v>111.95422311100526</v>
      </c>
      <c r="I12" s="109">
        <f>I13+I28</f>
        <v>243529</v>
      </c>
    </row>
    <row r="13" spans="1:9" ht="24" customHeight="1">
      <c r="A13" s="105" t="s">
        <v>44</v>
      </c>
      <c r="B13" s="111" t="s">
        <v>45</v>
      </c>
      <c r="C13" s="112">
        <f>C14+C20+C21+C22+C23+C24+C25</f>
        <v>304500</v>
      </c>
      <c r="D13" s="112">
        <f>D14+D20+D21+D22+D23+D24+D25</f>
        <v>310500</v>
      </c>
      <c r="E13" s="112">
        <f>E14+E20+E21+E22+E23+E24+E25+E26+E27</f>
        <v>224072</v>
      </c>
      <c r="F13" s="108">
        <f t="shared" si="0"/>
        <v>73.58686371100164</v>
      </c>
      <c r="G13" s="108">
        <f t="shared" si="1"/>
        <v>72.16489533011273</v>
      </c>
      <c r="H13" s="108">
        <f t="shared" si="2"/>
        <v>113.14938999757615</v>
      </c>
      <c r="I13" s="113">
        <f>I14+I20+I21+I22+I23+I24+I25</f>
        <v>198032</v>
      </c>
    </row>
    <row r="14" spans="1:9" ht="21" customHeight="1">
      <c r="A14" s="114">
        <v>1</v>
      </c>
      <c r="B14" s="115" t="s">
        <v>46</v>
      </c>
      <c r="C14" s="116">
        <f>SUM(C15:C18)</f>
        <v>120000</v>
      </c>
      <c r="D14" s="116">
        <f>SUM(D15:D18)</f>
        <v>120000</v>
      </c>
      <c r="E14" s="116">
        <f>SUM(E15:E18)</f>
        <v>74182</v>
      </c>
      <c r="F14" s="117">
        <f t="shared" si="0"/>
        <v>61.81833333333333</v>
      </c>
      <c r="G14" s="117">
        <f t="shared" si="1"/>
        <v>61.81833333333333</v>
      </c>
      <c r="H14" s="117">
        <f t="shared" si="2"/>
        <v>114.90574513235954</v>
      </c>
      <c r="I14" s="118">
        <f>SUM(I15:I19)</f>
        <v>64559</v>
      </c>
    </row>
    <row r="15" spans="1:9" s="124" customFormat="1" ht="18" customHeight="1">
      <c r="A15" s="119" t="s">
        <v>6</v>
      </c>
      <c r="B15" s="120" t="s">
        <v>48</v>
      </c>
      <c r="C15" s="121">
        <v>26500</v>
      </c>
      <c r="D15" s="121">
        <f>C15</f>
        <v>26500</v>
      </c>
      <c r="E15" s="121">
        <v>15806</v>
      </c>
      <c r="F15" s="122">
        <f t="shared" si="0"/>
        <v>59.64528301886792</v>
      </c>
      <c r="G15" s="122">
        <f t="shared" si="1"/>
        <v>59.64528301886792</v>
      </c>
      <c r="H15" s="122">
        <f t="shared" si="2"/>
        <v>108.01612793002118</v>
      </c>
      <c r="I15" s="123">
        <v>14633</v>
      </c>
    </row>
    <row r="16" spans="1:9" s="124" customFormat="1" ht="18" customHeight="1">
      <c r="A16" s="119" t="s">
        <v>6</v>
      </c>
      <c r="B16" s="120" t="s">
        <v>47</v>
      </c>
      <c r="C16" s="121">
        <v>84100</v>
      </c>
      <c r="D16" s="121">
        <f>C16</f>
        <v>84100</v>
      </c>
      <c r="E16" s="121">
        <v>52649</v>
      </c>
      <c r="F16" s="122">
        <f t="shared" si="0"/>
        <v>62.60285374554102</v>
      </c>
      <c r="G16" s="122">
        <f t="shared" si="1"/>
        <v>62.60285374554102</v>
      </c>
      <c r="H16" s="122">
        <f t="shared" si="2"/>
        <v>120.50032042479172</v>
      </c>
      <c r="I16" s="123">
        <v>43692</v>
      </c>
    </row>
    <row r="17" spans="1:9" s="124" customFormat="1" ht="18" customHeight="1">
      <c r="A17" s="119" t="s">
        <v>6</v>
      </c>
      <c r="B17" s="120" t="s">
        <v>49</v>
      </c>
      <c r="C17" s="121">
        <v>400</v>
      </c>
      <c r="D17" s="121">
        <f>C17</f>
        <v>400</v>
      </c>
      <c r="E17" s="121">
        <v>308</v>
      </c>
      <c r="F17" s="122">
        <f t="shared" si="0"/>
        <v>77</v>
      </c>
      <c r="G17" s="122">
        <f t="shared" si="1"/>
        <v>77</v>
      </c>
      <c r="H17" s="122">
        <f t="shared" si="2"/>
        <v>138.11659192825113</v>
      </c>
      <c r="I17" s="123">
        <v>223</v>
      </c>
    </row>
    <row r="18" spans="1:9" s="124" customFormat="1" ht="18" customHeight="1">
      <c r="A18" s="119" t="s">
        <v>6</v>
      </c>
      <c r="B18" s="120" t="s">
        <v>69</v>
      </c>
      <c r="C18" s="121">
        <v>9000</v>
      </c>
      <c r="D18" s="121">
        <f>C18</f>
        <v>9000</v>
      </c>
      <c r="E18" s="121">
        <v>5419</v>
      </c>
      <c r="F18" s="122">
        <f t="shared" si="0"/>
        <v>60.211111111111116</v>
      </c>
      <c r="G18" s="122">
        <f t="shared" si="1"/>
        <v>60.211111111111116</v>
      </c>
      <c r="H18" s="122">
        <f t="shared" si="2"/>
        <v>90.15138911994677</v>
      </c>
      <c r="I18" s="123">
        <v>6011</v>
      </c>
    </row>
    <row r="19" spans="1:9" s="124" customFormat="1" ht="18" customHeight="1" hidden="1">
      <c r="A19" s="119" t="s">
        <v>6</v>
      </c>
      <c r="B19" s="120" t="s">
        <v>71</v>
      </c>
      <c r="C19" s="121"/>
      <c r="D19" s="121"/>
      <c r="E19" s="121"/>
      <c r="F19" s="122"/>
      <c r="G19" s="122"/>
      <c r="H19" s="122"/>
      <c r="I19" s="123"/>
    </row>
    <row r="20" spans="1:9" ht="21.75" customHeight="1">
      <c r="A20" s="125">
        <v>2</v>
      </c>
      <c r="B20" s="115" t="s">
        <v>3</v>
      </c>
      <c r="C20" s="126">
        <v>51000</v>
      </c>
      <c r="D20" s="126">
        <f>C20</f>
        <v>51000</v>
      </c>
      <c r="E20" s="126">
        <v>26488</v>
      </c>
      <c r="F20" s="117">
        <f aca="true" t="shared" si="3" ref="F20:F28">(E20/C20)*100</f>
        <v>51.937254901960785</v>
      </c>
      <c r="G20" s="117">
        <f aca="true" t="shared" si="4" ref="G20:G28">(E20/D20)*100</f>
        <v>51.937254901960785</v>
      </c>
      <c r="H20" s="117">
        <f t="shared" si="2"/>
        <v>98.60402784499125</v>
      </c>
      <c r="I20" s="127">
        <v>26863</v>
      </c>
    </row>
    <row r="21" spans="1:9" ht="21.75" customHeight="1">
      <c r="A21" s="125">
        <v>3</v>
      </c>
      <c r="B21" s="115" t="s">
        <v>4</v>
      </c>
      <c r="C21" s="126">
        <v>1500</v>
      </c>
      <c r="D21" s="126">
        <f>C21</f>
        <v>1500</v>
      </c>
      <c r="E21" s="126">
        <v>775</v>
      </c>
      <c r="F21" s="117">
        <f t="shared" si="3"/>
        <v>51.66666666666667</v>
      </c>
      <c r="G21" s="117">
        <f t="shared" si="4"/>
        <v>51.66666666666667</v>
      </c>
      <c r="H21" s="117">
        <f t="shared" si="2"/>
        <v>31.40194489465154</v>
      </c>
      <c r="I21" s="127">
        <v>2468</v>
      </c>
    </row>
    <row r="22" spans="1:9" ht="21.75" customHeight="1">
      <c r="A22" s="125">
        <v>4</v>
      </c>
      <c r="B22" s="115" t="s">
        <v>50</v>
      </c>
      <c r="C22" s="126">
        <v>85000</v>
      </c>
      <c r="D22" s="126">
        <v>88000</v>
      </c>
      <c r="E22" s="126">
        <v>77174</v>
      </c>
      <c r="F22" s="117">
        <f t="shared" si="3"/>
        <v>90.79294117647059</v>
      </c>
      <c r="G22" s="117">
        <f t="shared" si="4"/>
        <v>87.69772727272728</v>
      </c>
      <c r="H22" s="117">
        <f t="shared" si="2"/>
        <v>117.99223312845916</v>
      </c>
      <c r="I22" s="127">
        <v>65406</v>
      </c>
    </row>
    <row r="23" spans="1:9" ht="21.75" customHeight="1">
      <c r="A23" s="125">
        <v>5</v>
      </c>
      <c r="B23" s="115" t="s">
        <v>5</v>
      </c>
      <c r="C23" s="116">
        <v>18000</v>
      </c>
      <c r="D23" s="116">
        <f>C23</f>
        <v>18000</v>
      </c>
      <c r="E23" s="126">
        <v>12651</v>
      </c>
      <c r="F23" s="117">
        <f t="shared" si="3"/>
        <v>70.28333333333333</v>
      </c>
      <c r="G23" s="117">
        <f t="shared" si="4"/>
        <v>70.28333333333333</v>
      </c>
      <c r="H23" s="117">
        <f t="shared" si="2"/>
        <v>96.61677104017107</v>
      </c>
      <c r="I23" s="127">
        <v>13094</v>
      </c>
    </row>
    <row r="24" spans="1:9" ht="21.75" customHeight="1">
      <c r="A24" s="125">
        <v>6</v>
      </c>
      <c r="B24" s="115" t="s">
        <v>7</v>
      </c>
      <c r="C24" s="126">
        <v>4000</v>
      </c>
      <c r="D24" s="126">
        <f>C24</f>
        <v>4000</v>
      </c>
      <c r="E24" s="126">
        <v>3563</v>
      </c>
      <c r="F24" s="117">
        <f t="shared" si="3"/>
        <v>89.075</v>
      </c>
      <c r="G24" s="117">
        <f t="shared" si="4"/>
        <v>89.075</v>
      </c>
      <c r="H24" s="117">
        <f t="shared" si="2"/>
        <v>95.57403433476395</v>
      </c>
      <c r="I24" s="127">
        <v>3728</v>
      </c>
    </row>
    <row r="25" spans="1:9" ht="18.75" customHeight="1">
      <c r="A25" s="125">
        <v>7</v>
      </c>
      <c r="B25" s="115" t="s">
        <v>9</v>
      </c>
      <c r="C25" s="126">
        <v>25000</v>
      </c>
      <c r="D25" s="126">
        <v>28000</v>
      </c>
      <c r="E25" s="126">
        <v>27816</v>
      </c>
      <c r="F25" s="117">
        <f t="shared" si="3"/>
        <v>111.26400000000001</v>
      </c>
      <c r="G25" s="117">
        <f t="shared" si="4"/>
        <v>99.34285714285714</v>
      </c>
      <c r="H25" s="117">
        <f aca="true" t="shared" si="5" ref="H25:H32">(E25/I25)*100</f>
        <v>126.93255453134982</v>
      </c>
      <c r="I25" s="127">
        <v>21914</v>
      </c>
    </row>
    <row r="26" spans="1:9" ht="18.75" customHeight="1">
      <c r="A26" s="125"/>
      <c r="B26" s="89" t="s">
        <v>104</v>
      </c>
      <c r="C26" s="126"/>
      <c r="D26" s="126"/>
      <c r="E26" s="90">
        <v>1404</v>
      </c>
      <c r="F26" s="117"/>
      <c r="G26" s="117"/>
      <c r="H26" s="117"/>
      <c r="I26" s="127"/>
    </row>
    <row r="27" spans="1:9" ht="18.75" customHeight="1">
      <c r="A27" s="125"/>
      <c r="B27" s="89" t="s">
        <v>105</v>
      </c>
      <c r="C27" s="126"/>
      <c r="D27" s="126"/>
      <c r="E27" s="90">
        <v>19</v>
      </c>
      <c r="F27" s="117"/>
      <c r="G27" s="117"/>
      <c r="H27" s="117"/>
      <c r="I27" s="127"/>
    </row>
    <row r="28" spans="1:9" s="130" customFormat="1" ht="21" customHeight="1">
      <c r="A28" s="105" t="s">
        <v>51</v>
      </c>
      <c r="B28" s="111" t="s">
        <v>8</v>
      </c>
      <c r="C28" s="128">
        <v>90000</v>
      </c>
      <c r="D28" s="128">
        <v>104500</v>
      </c>
      <c r="E28" s="128">
        <v>48569</v>
      </c>
      <c r="F28" s="108">
        <f t="shared" si="3"/>
        <v>53.965555555555554</v>
      </c>
      <c r="G28" s="108">
        <f t="shared" si="4"/>
        <v>46.47751196172249</v>
      </c>
      <c r="H28" s="108">
        <f t="shared" si="5"/>
        <v>106.75209354462932</v>
      </c>
      <c r="I28" s="129">
        <v>45497</v>
      </c>
    </row>
    <row r="29" spans="1:9" s="130" customFormat="1" ht="33.75" customHeight="1">
      <c r="A29" s="105" t="s">
        <v>10</v>
      </c>
      <c r="B29" s="111" t="s">
        <v>59</v>
      </c>
      <c r="C29" s="128"/>
      <c r="D29" s="128"/>
      <c r="E29" s="128">
        <v>2338</v>
      </c>
      <c r="F29" s="131"/>
      <c r="G29" s="131"/>
      <c r="H29" s="108"/>
      <c r="I29" s="132">
        <v>2053</v>
      </c>
    </row>
    <row r="30" spans="1:9" s="130" customFormat="1" ht="21.75" customHeight="1">
      <c r="A30" s="133" t="s">
        <v>15</v>
      </c>
      <c r="B30" s="134" t="s">
        <v>70</v>
      </c>
      <c r="C30" s="135">
        <v>15837</v>
      </c>
      <c r="D30" s="128">
        <f>C30</f>
        <v>15837</v>
      </c>
      <c r="E30" s="135">
        <v>7266</v>
      </c>
      <c r="F30" s="108">
        <f>E30/C30%</f>
        <v>45.87990149649555</v>
      </c>
      <c r="G30" s="108">
        <f>(E30/D30)*100</f>
        <v>45.87990149649555</v>
      </c>
      <c r="H30" s="108">
        <f t="shared" si="5"/>
        <v>127.99013563501849</v>
      </c>
      <c r="I30" s="132">
        <v>5677</v>
      </c>
    </row>
    <row r="31" spans="1:9" s="130" customFormat="1" ht="26.25" customHeight="1">
      <c r="A31" s="133" t="s">
        <v>23</v>
      </c>
      <c r="B31" s="134" t="s">
        <v>20</v>
      </c>
      <c r="C31" s="135">
        <v>649614</v>
      </c>
      <c r="D31" s="128">
        <f>C31</f>
        <v>649614</v>
      </c>
      <c r="E31" s="136">
        <v>354614</v>
      </c>
      <c r="F31" s="108">
        <f>E31/C31%</f>
        <v>54.58841712155218</v>
      </c>
      <c r="G31" s="108">
        <f>E31/D31%</f>
        <v>54.58841712155218</v>
      </c>
      <c r="H31" s="108">
        <f t="shared" si="5"/>
        <v>106.87292990847143</v>
      </c>
      <c r="I31" s="132">
        <v>331809</v>
      </c>
    </row>
    <row r="32" spans="1:9" s="130" customFormat="1" ht="29.25" customHeight="1">
      <c r="A32" s="133" t="s">
        <v>25</v>
      </c>
      <c r="B32" s="134" t="s">
        <v>24</v>
      </c>
      <c r="C32" s="135"/>
      <c r="D32" s="128"/>
      <c r="E32" s="136">
        <v>274715</v>
      </c>
      <c r="F32" s="117"/>
      <c r="G32" s="108"/>
      <c r="H32" s="108">
        <f t="shared" si="5"/>
        <v>85.51466308066328</v>
      </c>
      <c r="I32" s="132">
        <v>321249</v>
      </c>
    </row>
    <row r="33" spans="1:9" s="130" customFormat="1" ht="29.25" customHeight="1">
      <c r="A33" s="133" t="s">
        <v>27</v>
      </c>
      <c r="B33" s="134" t="s">
        <v>102</v>
      </c>
      <c r="C33" s="135"/>
      <c r="D33" s="128"/>
      <c r="E33" s="136">
        <v>110192</v>
      </c>
      <c r="F33" s="117"/>
      <c r="G33" s="108"/>
      <c r="H33" s="108"/>
      <c r="I33" s="132"/>
    </row>
    <row r="34" spans="1:9" s="130" customFormat="1" ht="29.25" customHeight="1">
      <c r="A34" s="133" t="s">
        <v>54</v>
      </c>
      <c r="B34" s="134" t="s">
        <v>60</v>
      </c>
      <c r="C34" s="135">
        <v>27858</v>
      </c>
      <c r="D34" s="128">
        <v>27858</v>
      </c>
      <c r="E34" s="136"/>
      <c r="F34" s="117"/>
      <c r="G34" s="108"/>
      <c r="H34" s="108"/>
      <c r="I34" s="132"/>
    </row>
    <row r="35" spans="1:9" s="130" customFormat="1" ht="29.25" customHeight="1">
      <c r="A35" s="133" t="s">
        <v>103</v>
      </c>
      <c r="B35" s="134" t="s">
        <v>61</v>
      </c>
      <c r="C35" s="135"/>
      <c r="D35" s="128">
        <v>14700</v>
      </c>
      <c r="E35" s="136"/>
      <c r="F35" s="117"/>
      <c r="G35" s="108"/>
      <c r="H35" s="108"/>
      <c r="I35" s="132"/>
    </row>
    <row r="36" spans="1:9" s="139" customFormat="1" ht="36" customHeight="1">
      <c r="A36" s="105" t="s">
        <v>11</v>
      </c>
      <c r="B36" s="106" t="s">
        <v>110</v>
      </c>
      <c r="C36" s="136">
        <f>C37+C40+C42+C43+C44+C45+C46+C47</f>
        <v>941359</v>
      </c>
      <c r="D36" s="136">
        <f>D37+D40+D42+D43+D44+D45+D46+D47</f>
        <v>956059</v>
      </c>
      <c r="E36" s="136">
        <f>E37+E40+E42+E43+E44+E45+E46+E47+E48</f>
        <v>947683.62</v>
      </c>
      <c r="F36" s="137">
        <f>(E36/C36)*100</f>
        <v>100.67186057603953</v>
      </c>
      <c r="G36" s="137">
        <f>(E36/D36)*100</f>
        <v>99.12396829065987</v>
      </c>
      <c r="H36" s="137">
        <f aca="true" t="shared" si="6" ref="H36:H43">(E36/I36)*100</f>
        <v>112.80259846830066</v>
      </c>
      <c r="I36" s="138">
        <f>I37+I40+I42+I43+I46+I47</f>
        <v>840125.7</v>
      </c>
    </row>
    <row r="37" spans="1:9" ht="32.25" customHeight="1">
      <c r="A37" s="105" t="s">
        <v>2</v>
      </c>
      <c r="B37" s="134" t="s">
        <v>17</v>
      </c>
      <c r="C37" s="140">
        <f>C38+C39</f>
        <v>194050</v>
      </c>
      <c r="D37" s="140">
        <f>D38+D39</f>
        <v>194050</v>
      </c>
      <c r="E37" s="140">
        <f>E38+E39</f>
        <v>171755.22</v>
      </c>
      <c r="F37" s="108">
        <f>(E37/C37)*100</f>
        <v>88.51080649317187</v>
      </c>
      <c r="G37" s="108">
        <f>(E37/D37)*100</f>
        <v>88.51080649317187</v>
      </c>
      <c r="H37" s="108">
        <f t="shared" si="6"/>
        <v>111.46241380988693</v>
      </c>
      <c r="I37" s="132">
        <f>I38+I39</f>
        <v>154092.5</v>
      </c>
    </row>
    <row r="38" spans="1:9" ht="32.25" customHeight="1">
      <c r="A38" s="125">
        <v>1</v>
      </c>
      <c r="B38" s="141" t="s">
        <v>19</v>
      </c>
      <c r="C38" s="142">
        <f>'93ck'!C12</f>
        <v>112300</v>
      </c>
      <c r="D38" s="142">
        <f>C38</f>
        <v>112300</v>
      </c>
      <c r="E38" s="142">
        <f>(E15+E16+E17+E20+E21)*47%</f>
        <v>45132.219999999994</v>
      </c>
      <c r="F38" s="117">
        <f>(E38/C38)*100</f>
        <v>40.18897595725734</v>
      </c>
      <c r="G38" s="117">
        <f>(E38/D38)*100</f>
        <v>40.18897595725734</v>
      </c>
      <c r="H38" s="117">
        <f t="shared" si="6"/>
        <v>102.71445965475255</v>
      </c>
      <c r="I38" s="127">
        <f>(I21+I20+I17+I16+I15)*50%</f>
        <v>43939.5</v>
      </c>
    </row>
    <row r="39" spans="1:9" ht="30" customHeight="1">
      <c r="A39" s="125">
        <v>2</v>
      </c>
      <c r="B39" s="141" t="s">
        <v>18</v>
      </c>
      <c r="C39" s="142">
        <f>'93ck'!C13</f>
        <v>81750</v>
      </c>
      <c r="D39" s="142">
        <f>C39</f>
        <v>81750</v>
      </c>
      <c r="E39" s="142">
        <f>E24+E22+E18+E25+E23</f>
        <v>126623</v>
      </c>
      <c r="F39" s="117">
        <f>(E39/C39)*100</f>
        <v>154.89051987767584</v>
      </c>
      <c r="G39" s="117">
        <f>(E39/D39)*100</f>
        <v>154.89051987767584</v>
      </c>
      <c r="H39" s="117">
        <f t="shared" si="6"/>
        <v>114.9519304966728</v>
      </c>
      <c r="I39" s="143">
        <f>+I24+I22+I18+I23+I25</f>
        <v>110153</v>
      </c>
    </row>
    <row r="40" spans="1:9" ht="22.5" customHeight="1" hidden="1">
      <c r="A40" s="144"/>
      <c r="B40" s="145" t="s">
        <v>31</v>
      </c>
      <c r="C40" s="140">
        <f>C41</f>
        <v>0</v>
      </c>
      <c r="D40" s="140">
        <f>D41</f>
        <v>0</v>
      </c>
      <c r="E40" s="136">
        <f>E41</f>
        <v>0</v>
      </c>
      <c r="F40" s="108"/>
      <c r="G40" s="108"/>
      <c r="H40" s="108"/>
      <c r="I40" s="132">
        <f>I41</f>
        <v>0</v>
      </c>
    </row>
    <row r="41" spans="1:9" ht="25.5" customHeight="1" hidden="1">
      <c r="A41" s="125"/>
      <c r="B41" s="146" t="s">
        <v>52</v>
      </c>
      <c r="C41" s="142"/>
      <c r="D41" s="142"/>
      <c r="E41" s="142"/>
      <c r="F41" s="117"/>
      <c r="G41" s="117"/>
      <c r="H41" s="117"/>
      <c r="I41" s="143"/>
    </row>
    <row r="42" spans="1:9" ht="24.75" customHeight="1">
      <c r="A42" s="105" t="s">
        <v>10</v>
      </c>
      <c r="B42" s="106" t="s">
        <v>8</v>
      </c>
      <c r="C42" s="136">
        <f>'93ck'!C21</f>
        <v>54000</v>
      </c>
      <c r="D42" s="136">
        <f>C42</f>
        <v>54000</v>
      </c>
      <c r="E42" s="136">
        <f>E28*60%</f>
        <v>29141.399999999998</v>
      </c>
      <c r="F42" s="108">
        <f>(E42/C42)*100</f>
        <v>53.965555555555554</v>
      </c>
      <c r="G42" s="108">
        <f>(E42/D42)*100</f>
        <v>53.965555555555554</v>
      </c>
      <c r="H42" s="108">
        <f t="shared" si="6"/>
        <v>106.75209354462932</v>
      </c>
      <c r="I42" s="132">
        <f>I28*60%</f>
        <v>27298.2</v>
      </c>
    </row>
    <row r="43" spans="1:9" ht="24.75" customHeight="1">
      <c r="A43" s="105" t="s">
        <v>15</v>
      </c>
      <c r="B43" s="134" t="s">
        <v>70</v>
      </c>
      <c r="C43" s="136">
        <v>15837</v>
      </c>
      <c r="D43" s="128">
        <f>C43</f>
        <v>15837</v>
      </c>
      <c r="E43" s="136">
        <f>E30</f>
        <v>7266</v>
      </c>
      <c r="F43" s="108">
        <f>E43/C43%</f>
        <v>45.87990149649555</v>
      </c>
      <c r="G43" s="108">
        <f>(E43/D43)*100</f>
        <v>45.87990149649555</v>
      </c>
      <c r="H43" s="108">
        <f t="shared" si="6"/>
        <v>127.99013563501849</v>
      </c>
      <c r="I43" s="132">
        <f>I30</f>
        <v>5677</v>
      </c>
    </row>
    <row r="44" spans="1:9" ht="24.75" customHeight="1">
      <c r="A44" s="144" t="s">
        <v>23</v>
      </c>
      <c r="B44" s="134" t="s">
        <v>60</v>
      </c>
      <c r="C44" s="136">
        <v>27858</v>
      </c>
      <c r="D44" s="128">
        <f>C44</f>
        <v>27858</v>
      </c>
      <c r="E44" s="136"/>
      <c r="F44" s="108"/>
      <c r="G44" s="108"/>
      <c r="H44" s="108"/>
      <c r="I44" s="132"/>
    </row>
    <row r="45" spans="1:9" ht="28.5">
      <c r="A45" s="105" t="s">
        <v>25</v>
      </c>
      <c r="B45" s="134" t="s">
        <v>62</v>
      </c>
      <c r="C45" s="147"/>
      <c r="D45" s="128">
        <f>'93ck'!D23</f>
        <v>14700</v>
      </c>
      <c r="E45" s="147"/>
      <c r="F45" s="148"/>
      <c r="G45" s="148"/>
      <c r="H45" s="148"/>
      <c r="I45" s="143"/>
    </row>
    <row r="46" spans="1:9" ht="27.75" customHeight="1">
      <c r="A46" s="105" t="s">
        <v>27</v>
      </c>
      <c r="B46" s="134" t="s">
        <v>20</v>
      </c>
      <c r="C46" s="140">
        <f>C31</f>
        <v>649614</v>
      </c>
      <c r="D46" s="140">
        <f>C46</f>
        <v>649614</v>
      </c>
      <c r="E46" s="140">
        <f>E31</f>
        <v>354614</v>
      </c>
      <c r="F46" s="148"/>
      <c r="G46" s="148"/>
      <c r="H46" s="148"/>
      <c r="I46" s="132">
        <f>I31</f>
        <v>331809</v>
      </c>
    </row>
    <row r="47" spans="1:9" ht="31.5" customHeight="1">
      <c r="A47" s="105" t="s">
        <v>54</v>
      </c>
      <c r="B47" s="134" t="s">
        <v>24</v>
      </c>
      <c r="C47" s="149"/>
      <c r="D47" s="149"/>
      <c r="E47" s="140">
        <f>E32</f>
        <v>274715</v>
      </c>
      <c r="F47" s="148"/>
      <c r="G47" s="148"/>
      <c r="H47" s="148"/>
      <c r="I47" s="132">
        <f>I32</f>
        <v>321249</v>
      </c>
    </row>
    <row r="48" spans="1:9" s="130" customFormat="1" ht="31.5" customHeight="1">
      <c r="A48" s="150" t="s">
        <v>103</v>
      </c>
      <c r="B48" s="134" t="s">
        <v>102</v>
      </c>
      <c r="C48" s="151"/>
      <c r="D48" s="151"/>
      <c r="E48" s="136">
        <f>E33</f>
        <v>110192</v>
      </c>
      <c r="F48" s="151"/>
      <c r="G48" s="151"/>
      <c r="H48" s="151"/>
      <c r="I48" s="152"/>
    </row>
  </sheetData>
  <sheetProtection/>
  <mergeCells count="13">
    <mergeCell ref="I8:I9"/>
    <mergeCell ref="A1:B1"/>
    <mergeCell ref="A2:B2"/>
    <mergeCell ref="C8:C9"/>
    <mergeCell ref="A8:A9"/>
    <mergeCell ref="B8:B9"/>
    <mergeCell ref="G1:H1"/>
    <mergeCell ref="F8:H8"/>
    <mergeCell ref="E8:E9"/>
    <mergeCell ref="A5:H5"/>
    <mergeCell ref="A6:H6"/>
    <mergeCell ref="D8:D9"/>
    <mergeCell ref="E7:F7"/>
  </mergeCells>
  <printOptions/>
  <pageMargins left="0.5905511811023623" right="0.3937007874015748" top="0.5905511811023623" bottom="0.5905511811023623" header="0.5118110236220472" footer="0.35433070866141736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="150" zoomScaleNormal="150" zoomScalePageLayoutView="0" workbookViewId="0" topLeftCell="A1">
      <selection activeCell="B11" sqref="B11"/>
    </sheetView>
  </sheetViews>
  <sheetFormatPr defaultColWidth="9.140625" defaultRowHeight="15"/>
  <cols>
    <col min="1" max="1" width="4.00390625" style="24" customWidth="1"/>
    <col min="2" max="2" width="30.8515625" style="22" customWidth="1"/>
    <col min="3" max="3" width="10.28125" style="22" customWidth="1"/>
    <col min="4" max="4" width="10.7109375" style="22" customWidth="1"/>
    <col min="5" max="5" width="10.28125" style="23" customWidth="1"/>
    <col min="6" max="6" width="8.28125" style="23" customWidth="1"/>
    <col min="7" max="7" width="8.421875" style="23" customWidth="1"/>
    <col min="8" max="8" width="8.8515625" style="23" customWidth="1"/>
    <col min="9" max="9" width="10.28125" style="81" hidden="1" customWidth="1"/>
    <col min="10" max="16384" width="9.140625" style="22" customWidth="1"/>
  </cols>
  <sheetData>
    <row r="1" spans="1:8" ht="16.5">
      <c r="A1" s="191" t="s">
        <v>68</v>
      </c>
      <c r="B1" s="191"/>
      <c r="F1" s="188" t="s">
        <v>12</v>
      </c>
      <c r="G1" s="188"/>
      <c r="H1" s="188"/>
    </row>
    <row r="2" spans="1:2" ht="16.5">
      <c r="A2" s="185" t="s">
        <v>67</v>
      </c>
      <c r="B2" s="185"/>
    </row>
    <row r="3" ht="15" customHeight="1"/>
    <row r="4" spans="1:9" ht="39" customHeight="1">
      <c r="A4" s="189" t="s">
        <v>96</v>
      </c>
      <c r="B4" s="190"/>
      <c r="C4" s="190"/>
      <c r="D4" s="190"/>
      <c r="E4" s="190"/>
      <c r="F4" s="190"/>
      <c r="G4" s="190"/>
      <c r="H4" s="190"/>
      <c r="I4" s="190"/>
    </row>
    <row r="5" spans="1:9" ht="21" customHeight="1">
      <c r="A5" s="192" t="str">
        <f>'93ck'!A5:H5</f>
        <v>(Kèm theo Quyết định số 971/QĐ-UBND ngày 11/7/2024 của UBND thành phố)</v>
      </c>
      <c r="B5" s="192"/>
      <c r="C5" s="192"/>
      <c r="D5" s="192"/>
      <c r="E5" s="192"/>
      <c r="F5" s="192"/>
      <c r="G5" s="192"/>
      <c r="H5" s="192"/>
      <c r="I5" s="192"/>
    </row>
    <row r="6" spans="1:9" ht="18" customHeight="1">
      <c r="A6" s="28"/>
      <c r="B6" s="26"/>
      <c r="C6" s="27"/>
      <c r="D6" s="29"/>
      <c r="E6" s="30"/>
      <c r="F6" s="165" t="s">
        <v>73</v>
      </c>
      <c r="G6" s="165"/>
      <c r="H6" s="165"/>
      <c r="I6" s="165"/>
    </row>
    <row r="7" spans="1:9" ht="20.25" customHeight="1">
      <c r="A7" s="163" t="s">
        <v>89</v>
      </c>
      <c r="B7" s="161" t="s">
        <v>90</v>
      </c>
      <c r="C7" s="159" t="s">
        <v>91</v>
      </c>
      <c r="D7" s="159" t="s">
        <v>92</v>
      </c>
      <c r="E7" s="157" t="s">
        <v>99</v>
      </c>
      <c r="F7" s="168" t="s">
        <v>42</v>
      </c>
      <c r="G7" s="168"/>
      <c r="H7" s="168"/>
      <c r="I7" s="186" t="s">
        <v>101</v>
      </c>
    </row>
    <row r="8" spans="1:9" ht="66.75" customHeight="1">
      <c r="A8" s="164"/>
      <c r="B8" s="162"/>
      <c r="C8" s="160"/>
      <c r="D8" s="160" t="s">
        <v>36</v>
      </c>
      <c r="E8" s="158"/>
      <c r="F8" s="21" t="s">
        <v>91</v>
      </c>
      <c r="G8" s="21" t="s">
        <v>93</v>
      </c>
      <c r="H8" s="20" t="s">
        <v>37</v>
      </c>
      <c r="I8" s="187"/>
    </row>
    <row r="9" spans="1:9" s="33" customFormat="1" ht="15.75" customHeight="1">
      <c r="A9" s="59" t="s">
        <v>1</v>
      </c>
      <c r="B9" s="68" t="s">
        <v>11</v>
      </c>
      <c r="C9" s="60">
        <v>1</v>
      </c>
      <c r="D9" s="60">
        <v>2</v>
      </c>
      <c r="E9" s="61">
        <v>3</v>
      </c>
      <c r="F9" s="62">
        <v>4</v>
      </c>
      <c r="G9" s="62">
        <v>5</v>
      </c>
      <c r="H9" s="63">
        <v>6</v>
      </c>
      <c r="I9" s="82"/>
    </row>
    <row r="10" spans="1:9" ht="19.5" customHeight="1">
      <c r="A10" s="4"/>
      <c r="B10" s="17" t="s">
        <v>108</v>
      </c>
      <c r="C10" s="41">
        <f>C11+C32+C36</f>
        <v>941359</v>
      </c>
      <c r="D10" s="41">
        <f>D11+D32+D36+D37</f>
        <v>956059</v>
      </c>
      <c r="E10" s="42">
        <f>E11+E32+E36</f>
        <v>412021</v>
      </c>
      <c r="F10" s="73">
        <f>(E10/C10)*100</f>
        <v>43.768742849433636</v>
      </c>
      <c r="G10" s="73">
        <f>(E10/D10)*100</f>
        <v>43.09577128608172</v>
      </c>
      <c r="H10" s="74">
        <f aca="true" t="shared" si="0" ref="H10:H20">(E10/I10)*100</f>
        <v>102.36241403982986</v>
      </c>
      <c r="I10" s="83">
        <f>I11+I32+I36+I37</f>
        <v>402512</v>
      </c>
    </row>
    <row r="11" spans="1:9" s="32" customFormat="1" ht="25.5" customHeight="1">
      <c r="A11" s="3" t="s">
        <v>1</v>
      </c>
      <c r="B11" s="2" t="s">
        <v>66</v>
      </c>
      <c r="C11" s="43">
        <f>C12+C16+C30</f>
        <v>830288</v>
      </c>
      <c r="D11" s="43">
        <f>D12+D16+D30</f>
        <v>830288</v>
      </c>
      <c r="E11" s="43">
        <f>E12+E16+E30+E31</f>
        <v>394341</v>
      </c>
      <c r="F11" s="73">
        <f aca="true" t="shared" si="1" ref="F11:F16">(E11/C11)*100</f>
        <v>47.4944838417513</v>
      </c>
      <c r="G11" s="73">
        <f aca="true" t="shared" si="2" ref="G11:G17">(E11/D11)*100</f>
        <v>47.4944838417513</v>
      </c>
      <c r="H11" s="74">
        <f t="shared" si="0"/>
        <v>111.20194463322402</v>
      </c>
      <c r="I11" s="84">
        <f>I12+I16+I30+I31</f>
        <v>354617</v>
      </c>
    </row>
    <row r="12" spans="1:9" s="25" customFormat="1" ht="15" customHeight="1">
      <c r="A12" s="3" t="s">
        <v>2</v>
      </c>
      <c r="B12" s="2" t="s">
        <v>65</v>
      </c>
      <c r="C12" s="43">
        <f>C13+C14+C15</f>
        <v>149053</v>
      </c>
      <c r="D12" s="43">
        <f>D13+D14+D15</f>
        <v>149053</v>
      </c>
      <c r="E12" s="44">
        <f>E13</f>
        <v>34896</v>
      </c>
      <c r="F12" s="73">
        <f t="shared" si="1"/>
        <v>23.41180653861378</v>
      </c>
      <c r="G12" s="73">
        <f t="shared" si="2"/>
        <v>23.41180653861378</v>
      </c>
      <c r="H12" s="74">
        <f t="shared" si="0"/>
        <v>103.59507199050022</v>
      </c>
      <c r="I12" s="84">
        <f>I13</f>
        <v>33685</v>
      </c>
    </row>
    <row r="13" spans="1:9" ht="16.5" customHeight="1">
      <c r="A13" s="69"/>
      <c r="B13" s="16" t="s">
        <v>94</v>
      </c>
      <c r="C13" s="45">
        <v>149053</v>
      </c>
      <c r="D13" s="45">
        <f>C13</f>
        <v>149053</v>
      </c>
      <c r="E13" s="46">
        <v>34896</v>
      </c>
      <c r="F13" s="75">
        <f t="shared" si="1"/>
        <v>23.41180653861378</v>
      </c>
      <c r="G13" s="75">
        <f t="shared" si="2"/>
        <v>23.41180653861378</v>
      </c>
      <c r="H13" s="76">
        <f t="shared" si="0"/>
        <v>103.59507199050022</v>
      </c>
      <c r="I13" s="85">
        <v>33685</v>
      </c>
    </row>
    <row r="14" spans="1:9" ht="18.75" customHeight="1" hidden="1">
      <c r="A14" s="69"/>
      <c r="B14" s="16" t="s">
        <v>38</v>
      </c>
      <c r="C14" s="45"/>
      <c r="D14" s="45"/>
      <c r="E14" s="46">
        <v>0</v>
      </c>
      <c r="F14" s="75" t="e">
        <f t="shared" si="1"/>
        <v>#DIV/0!</v>
      </c>
      <c r="G14" s="75" t="e">
        <f t="shared" si="2"/>
        <v>#DIV/0!</v>
      </c>
      <c r="H14" s="76">
        <f t="shared" si="0"/>
        <v>0</v>
      </c>
      <c r="I14" s="85">
        <v>2540</v>
      </c>
    </row>
    <row r="15" spans="1:9" ht="15" hidden="1">
      <c r="A15" s="69"/>
      <c r="B15" s="16" t="s">
        <v>39</v>
      </c>
      <c r="C15" s="45"/>
      <c r="D15" s="45"/>
      <c r="E15" s="46">
        <v>0</v>
      </c>
      <c r="F15" s="75" t="e">
        <f t="shared" si="1"/>
        <v>#DIV/0!</v>
      </c>
      <c r="G15" s="75" t="e">
        <f t="shared" si="2"/>
        <v>#DIV/0!</v>
      </c>
      <c r="H15" s="76" t="e">
        <f t="shared" si="0"/>
        <v>#DIV/0!</v>
      </c>
      <c r="I15" s="85"/>
    </row>
    <row r="16" spans="1:9" s="25" customFormat="1" ht="15.75" customHeight="1">
      <c r="A16" s="3" t="s">
        <v>10</v>
      </c>
      <c r="B16" s="2" t="s">
        <v>14</v>
      </c>
      <c r="C16" s="41">
        <v>662335</v>
      </c>
      <c r="D16" s="41">
        <v>662335</v>
      </c>
      <c r="E16" s="42">
        <f>E17+E18+E19+E21+E22+E23+E24+E27+E29+E20</f>
        <v>333704</v>
      </c>
      <c r="F16" s="73">
        <f t="shared" si="1"/>
        <v>50.382963304068184</v>
      </c>
      <c r="G16" s="73">
        <f t="shared" si="2"/>
        <v>50.382963304068184</v>
      </c>
      <c r="H16" s="74">
        <f t="shared" si="0"/>
        <v>113.44032471351306</v>
      </c>
      <c r="I16" s="83">
        <f>I17+I18+I19+I20+I21+I22+I23+I24+I27+I28+I29</f>
        <v>294167</v>
      </c>
    </row>
    <row r="17" spans="1:9" ht="14.25" customHeight="1">
      <c r="A17" s="70">
        <v>1</v>
      </c>
      <c r="B17" s="16" t="s">
        <v>76</v>
      </c>
      <c r="C17" s="45"/>
      <c r="D17" s="45">
        <v>84360</v>
      </c>
      <c r="E17" s="46">
        <v>23520</v>
      </c>
      <c r="F17" s="75"/>
      <c r="G17" s="75">
        <f t="shared" si="2"/>
        <v>27.880512091038405</v>
      </c>
      <c r="H17" s="76">
        <f t="shared" si="0"/>
        <v>75.87096774193547</v>
      </c>
      <c r="I17" s="85">
        <v>31000</v>
      </c>
    </row>
    <row r="18" spans="1:9" ht="14.25" customHeight="1">
      <c r="A18" s="70">
        <v>2</v>
      </c>
      <c r="B18" s="16" t="s">
        <v>77</v>
      </c>
      <c r="C18" s="45"/>
      <c r="D18" s="45">
        <v>5788</v>
      </c>
      <c r="E18" s="46">
        <v>3366</v>
      </c>
      <c r="F18" s="75"/>
      <c r="G18" s="75">
        <f>(E18/D18)*100</f>
        <v>58.15480304077402</v>
      </c>
      <c r="H18" s="76">
        <f t="shared" si="0"/>
        <v>36.10425828595945</v>
      </c>
      <c r="I18" s="85">
        <v>9323</v>
      </c>
    </row>
    <row r="19" spans="1:9" ht="14.25" customHeight="1">
      <c r="A19" s="70">
        <v>3</v>
      </c>
      <c r="B19" s="16" t="s">
        <v>78</v>
      </c>
      <c r="C19" s="45"/>
      <c r="D19" s="45">
        <v>1487</v>
      </c>
      <c r="E19" s="46">
        <v>616</v>
      </c>
      <c r="F19" s="75"/>
      <c r="G19" s="75">
        <f>(E19/D19)*100</f>
        <v>41.425689307330195</v>
      </c>
      <c r="H19" s="76">
        <f t="shared" si="0"/>
        <v>124.19354838709677</v>
      </c>
      <c r="I19" s="85">
        <v>496</v>
      </c>
    </row>
    <row r="20" spans="1:9" ht="15" customHeight="1">
      <c r="A20" s="70">
        <v>4</v>
      </c>
      <c r="B20" s="16" t="s">
        <v>79</v>
      </c>
      <c r="C20" s="45"/>
      <c r="D20" s="45">
        <v>5000</v>
      </c>
      <c r="E20" s="46">
        <v>5017</v>
      </c>
      <c r="F20" s="75"/>
      <c r="G20" s="75">
        <f>(E20/D20)*100</f>
        <v>100.34</v>
      </c>
      <c r="H20" s="76">
        <f t="shared" si="0"/>
        <v>99.96015142458657</v>
      </c>
      <c r="I20" s="85">
        <v>5019</v>
      </c>
    </row>
    <row r="21" spans="1:9" ht="15" customHeight="1">
      <c r="A21" s="70">
        <v>5</v>
      </c>
      <c r="B21" s="16" t="s">
        <v>80</v>
      </c>
      <c r="C21" s="45">
        <v>313288</v>
      </c>
      <c r="D21" s="45">
        <v>304178</v>
      </c>
      <c r="E21" s="46">
        <v>163391</v>
      </c>
      <c r="F21" s="75">
        <f>(E21/C21)*100</f>
        <v>52.153609458389724</v>
      </c>
      <c r="G21" s="75">
        <f>(E21/D21)*100</f>
        <v>53.71558758358592</v>
      </c>
      <c r="H21" s="76">
        <f>(E21/I21)*100</f>
        <v>128.60876067535125</v>
      </c>
      <c r="I21" s="85">
        <v>127045</v>
      </c>
    </row>
    <row r="22" spans="1:9" ht="15.75" customHeight="1">
      <c r="A22" s="70">
        <v>7</v>
      </c>
      <c r="B22" s="16" t="s">
        <v>81</v>
      </c>
      <c r="C22" s="45"/>
      <c r="D22" s="47">
        <v>57410</v>
      </c>
      <c r="E22" s="46">
        <v>36562</v>
      </c>
      <c r="F22" s="75"/>
      <c r="G22" s="75">
        <f>(E22/D22)*100</f>
        <v>63.68576902978575</v>
      </c>
      <c r="H22" s="76">
        <f aca="true" t="shared" si="3" ref="H22:H27">(E22/I22)*100</f>
        <v>124.19579469411326</v>
      </c>
      <c r="I22" s="85">
        <v>29439</v>
      </c>
    </row>
    <row r="23" spans="1:9" s="33" customFormat="1" ht="15" customHeight="1">
      <c r="A23" s="70">
        <v>8</v>
      </c>
      <c r="B23" s="16" t="s">
        <v>82</v>
      </c>
      <c r="C23" s="45"/>
      <c r="D23" s="45">
        <v>43672</v>
      </c>
      <c r="E23" s="46">
        <v>27931</v>
      </c>
      <c r="F23" s="75"/>
      <c r="G23" s="75">
        <f aca="true" t="shared" si="4" ref="G23:G36">(E23/D23)*100</f>
        <v>63.95631067961165</v>
      </c>
      <c r="H23" s="76">
        <f t="shared" si="3"/>
        <v>96.68385890823497</v>
      </c>
      <c r="I23" s="85">
        <v>28889</v>
      </c>
    </row>
    <row r="24" spans="1:9" s="33" customFormat="1" ht="15" customHeight="1">
      <c r="A24" s="70">
        <v>9</v>
      </c>
      <c r="B24" s="16" t="s">
        <v>83</v>
      </c>
      <c r="C24" s="45"/>
      <c r="D24" s="45">
        <f>D25+D26</f>
        <v>10591</v>
      </c>
      <c r="E24" s="45">
        <f>E25+E26</f>
        <v>8357</v>
      </c>
      <c r="F24" s="75"/>
      <c r="G24" s="75">
        <f t="shared" si="4"/>
        <v>78.9066188273062</v>
      </c>
      <c r="H24" s="76">
        <f t="shared" si="3"/>
        <v>107.55469755469755</v>
      </c>
      <c r="I24" s="86">
        <f>I25+I26</f>
        <v>7770</v>
      </c>
    </row>
    <row r="25" spans="1:9" s="34" customFormat="1" ht="18.75" customHeight="1">
      <c r="A25" s="71"/>
      <c r="B25" s="67" t="s">
        <v>84</v>
      </c>
      <c r="C25" s="48"/>
      <c r="D25" s="49">
        <v>9058</v>
      </c>
      <c r="E25" s="50">
        <v>6534</v>
      </c>
      <c r="F25" s="75"/>
      <c r="G25" s="75">
        <f t="shared" si="4"/>
        <v>72.13512916758667</v>
      </c>
      <c r="H25" s="76">
        <f t="shared" si="3"/>
        <v>112.7523727351165</v>
      </c>
      <c r="I25" s="87">
        <v>5795</v>
      </c>
    </row>
    <row r="26" spans="1:9" s="34" customFormat="1" ht="18.75" customHeight="1">
      <c r="A26" s="71"/>
      <c r="B26" s="67" t="s">
        <v>85</v>
      </c>
      <c r="C26" s="48"/>
      <c r="D26" s="49">
        <v>1533</v>
      </c>
      <c r="E26" s="50">
        <v>1823</v>
      </c>
      <c r="F26" s="75"/>
      <c r="G26" s="75">
        <f t="shared" si="4"/>
        <v>118.91715590345729</v>
      </c>
      <c r="H26" s="76">
        <f t="shared" si="3"/>
        <v>92.30379746835443</v>
      </c>
      <c r="I26" s="87">
        <v>1975</v>
      </c>
    </row>
    <row r="27" spans="1:9" ht="16.5" customHeight="1">
      <c r="A27" s="70">
        <v>10</v>
      </c>
      <c r="B27" s="16" t="s">
        <v>95</v>
      </c>
      <c r="C27" s="45"/>
      <c r="D27" s="45">
        <v>7338</v>
      </c>
      <c r="E27" s="46">
        <v>150</v>
      </c>
      <c r="F27" s="75"/>
      <c r="G27" s="75">
        <f t="shared" si="4"/>
        <v>2.044153720359771</v>
      </c>
      <c r="H27" s="76">
        <f t="shared" si="3"/>
        <v>300</v>
      </c>
      <c r="I27" s="85">
        <v>50</v>
      </c>
    </row>
    <row r="28" spans="1:9" ht="16.5" customHeight="1">
      <c r="A28" s="72">
        <v>11</v>
      </c>
      <c r="B28" s="16" t="s">
        <v>86</v>
      </c>
      <c r="C28" s="51"/>
      <c r="D28" s="46">
        <v>20499</v>
      </c>
      <c r="E28" s="46">
        <v>0</v>
      </c>
      <c r="F28" s="75"/>
      <c r="G28" s="75">
        <f t="shared" si="4"/>
        <v>0</v>
      </c>
      <c r="H28" s="76"/>
      <c r="I28" s="85"/>
    </row>
    <row r="29" spans="1:9" ht="15">
      <c r="A29" s="70">
        <v>12</v>
      </c>
      <c r="B29" s="16" t="s">
        <v>87</v>
      </c>
      <c r="C29" s="45"/>
      <c r="D29" s="45">
        <v>122012</v>
      </c>
      <c r="E29" s="46">
        <v>64794</v>
      </c>
      <c r="F29" s="75"/>
      <c r="G29" s="75">
        <f>(E29/D29)*100</f>
        <v>53.104612661049735</v>
      </c>
      <c r="H29" s="76">
        <f>(E29/I29)*100</f>
        <v>117.51668601276843</v>
      </c>
      <c r="I29" s="85">
        <v>55136</v>
      </c>
    </row>
    <row r="30" spans="1:9" s="25" customFormat="1" ht="21.75" customHeight="1">
      <c r="A30" s="3" t="s">
        <v>15</v>
      </c>
      <c r="B30" s="2" t="s">
        <v>64</v>
      </c>
      <c r="C30" s="41">
        <v>18900</v>
      </c>
      <c r="D30" s="41">
        <v>18900</v>
      </c>
      <c r="E30" s="46">
        <v>0</v>
      </c>
      <c r="F30" s="75">
        <f>(E30/C30)*100</f>
        <v>0</v>
      </c>
      <c r="G30" s="75">
        <f t="shared" si="4"/>
        <v>0</v>
      </c>
      <c r="H30" s="76"/>
      <c r="I30" s="83"/>
    </row>
    <row r="31" spans="1:9" s="25" customFormat="1" ht="21.75" customHeight="1">
      <c r="A31" s="3" t="s">
        <v>23</v>
      </c>
      <c r="B31" s="2" t="s">
        <v>53</v>
      </c>
      <c r="C31" s="41"/>
      <c r="D31" s="41"/>
      <c r="E31" s="42">
        <v>25741</v>
      </c>
      <c r="F31" s="75"/>
      <c r="G31" s="75"/>
      <c r="H31" s="76"/>
      <c r="I31" s="83">
        <v>26765</v>
      </c>
    </row>
    <row r="32" spans="1:9" ht="30" customHeight="1">
      <c r="A32" s="3" t="s">
        <v>11</v>
      </c>
      <c r="B32" s="2" t="s">
        <v>88</v>
      </c>
      <c r="C32" s="41">
        <f>SUM(C33:C34)</f>
        <v>111071</v>
      </c>
      <c r="D32" s="41">
        <f>SUM(D33:D34)</f>
        <v>111071</v>
      </c>
      <c r="E32" s="42">
        <f>E33+E34</f>
        <v>17680</v>
      </c>
      <c r="F32" s="73">
        <f>(E32/C32)*100</f>
        <v>15.917746306416616</v>
      </c>
      <c r="G32" s="73">
        <f t="shared" si="4"/>
        <v>15.917746306416616</v>
      </c>
      <c r="H32" s="74">
        <f>(E32/I32)*100</f>
        <v>37.30351302880051</v>
      </c>
      <c r="I32" s="83">
        <f>I33+I34+I35</f>
        <v>47395</v>
      </c>
    </row>
    <row r="33" spans="1:9" ht="21.75" customHeight="1">
      <c r="A33" s="4">
        <v>1</v>
      </c>
      <c r="B33" s="16" t="s">
        <v>40</v>
      </c>
      <c r="C33" s="46">
        <v>54000</v>
      </c>
      <c r="D33" s="46">
        <f>C33</f>
        <v>54000</v>
      </c>
      <c r="E33" s="46">
        <v>10940</v>
      </c>
      <c r="F33" s="75">
        <f>(E33/C33)*100</f>
        <v>20.25925925925926</v>
      </c>
      <c r="G33" s="75">
        <f t="shared" si="4"/>
        <v>20.25925925925926</v>
      </c>
      <c r="H33" s="76">
        <f>E33/I33%</f>
        <v>181.60690571049136</v>
      </c>
      <c r="I33" s="85">
        <v>6024</v>
      </c>
    </row>
    <row r="34" spans="1:9" ht="21.75" customHeight="1">
      <c r="A34" s="4">
        <v>2</v>
      </c>
      <c r="B34" s="16" t="s">
        <v>41</v>
      </c>
      <c r="C34" s="46">
        <v>57071</v>
      </c>
      <c r="D34" s="46">
        <f>C34</f>
        <v>57071</v>
      </c>
      <c r="E34" s="46">
        <v>6740</v>
      </c>
      <c r="F34" s="75">
        <f>(E34/C34)*100</f>
        <v>11.80985088749102</v>
      </c>
      <c r="G34" s="75">
        <f t="shared" si="4"/>
        <v>11.80985088749102</v>
      </c>
      <c r="H34" s="76">
        <f>E34/I34%</f>
        <v>26.9934719051624</v>
      </c>
      <c r="I34" s="85">
        <v>24969</v>
      </c>
    </row>
    <row r="35" spans="1:9" ht="21.75" customHeight="1" hidden="1">
      <c r="A35" s="4">
        <v>3</v>
      </c>
      <c r="B35" s="53" t="s">
        <v>72</v>
      </c>
      <c r="C35" s="46"/>
      <c r="D35" s="46"/>
      <c r="E35" s="46"/>
      <c r="F35" s="75"/>
      <c r="G35" s="75"/>
      <c r="H35" s="76"/>
      <c r="I35" s="85">
        <v>16402</v>
      </c>
    </row>
    <row r="36" spans="1:9" s="25" customFormat="1" ht="21.75" customHeight="1" hidden="1">
      <c r="A36" s="3"/>
      <c r="B36" s="2" t="s">
        <v>57</v>
      </c>
      <c r="C36" s="52"/>
      <c r="D36" s="41"/>
      <c r="E36" s="42"/>
      <c r="F36" s="75"/>
      <c r="G36" s="73" t="e">
        <f t="shared" si="4"/>
        <v>#DIV/0!</v>
      </c>
      <c r="H36" s="76"/>
      <c r="I36" s="83">
        <v>500</v>
      </c>
    </row>
    <row r="37" spans="1:9" ht="33.75" customHeight="1">
      <c r="A37" s="3" t="s">
        <v>63</v>
      </c>
      <c r="B37" s="2" t="s">
        <v>58</v>
      </c>
      <c r="C37" s="52"/>
      <c r="D37" s="41">
        <v>14700</v>
      </c>
      <c r="E37" s="42">
        <v>0</v>
      </c>
      <c r="F37" s="75"/>
      <c r="G37" s="73">
        <f>(E37/D37)*100</f>
        <v>0</v>
      </c>
      <c r="H37" s="76"/>
      <c r="I37" s="88">
        <v>0</v>
      </c>
    </row>
    <row r="38" ht="12.75">
      <c r="B38" s="33"/>
    </row>
  </sheetData>
  <sheetProtection/>
  <mergeCells count="13">
    <mergeCell ref="F1:H1"/>
    <mergeCell ref="E7:E8"/>
    <mergeCell ref="A4:I4"/>
    <mergeCell ref="B7:B8"/>
    <mergeCell ref="A7:A8"/>
    <mergeCell ref="A1:B1"/>
    <mergeCell ref="A5:I5"/>
    <mergeCell ref="C7:C8"/>
    <mergeCell ref="D7:D8"/>
    <mergeCell ref="F7:H7"/>
    <mergeCell ref="F6:I6"/>
    <mergeCell ref="A2:B2"/>
    <mergeCell ref="I7:I8"/>
  </mergeCells>
  <printOptions/>
  <pageMargins left="0.5511811023622047" right="0.31496062992125984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2021-04-09T00:22:24Z</cp:lastPrinted>
  <dcterms:created xsi:type="dcterms:W3CDTF">2019-04-17T08:29:21Z</dcterms:created>
  <dcterms:modified xsi:type="dcterms:W3CDTF">2024-07-11T07:05:00Z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QY5UZ4ZQWDMN-2102554853-2459</vt:lpwstr>
  </property>
  <property fmtid="{D5CDD505-2E9C-101B-9397-08002B2CF9AE}" pid="4" name="_dlc_DocIdItemGu">
    <vt:lpwstr>635af507-a222-4925-be29-c882d1d87518</vt:lpwstr>
  </property>
  <property fmtid="{D5CDD505-2E9C-101B-9397-08002B2CF9AE}" pid="5" name="_dlc_DocIdU">
    <vt:lpwstr>https://longkhanh.dongnai.gov.vn/_layouts/15/DocIdRedir.aspx?ID=QY5UZ4ZQWDMN-2102554853-2459, QY5UZ4ZQWDMN-2102554853-2459</vt:lpwstr>
  </property>
</Properties>
</file>