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70" activeTab="2"/>
  </bookViews>
  <sheets>
    <sheet name="93ck" sheetId="1" r:id="rId1"/>
    <sheet name="94CK" sheetId="2" r:id="rId2"/>
    <sheet name="95CK-1" sheetId="3" r:id="rId3"/>
  </sheets>
  <definedNames>
    <definedName name="_xlnm.Print_Titles" localSheetId="1">'94CK'!$8:$10</definedName>
  </definedNames>
  <calcPr fullCalcOnLoad="1"/>
</workbook>
</file>

<file path=xl/sharedStrings.xml><?xml version="1.0" encoding="utf-8"?>
<sst xmlns="http://schemas.openxmlformats.org/spreadsheetml/2006/main" count="192" uniqueCount="107">
  <si>
    <t>Biểu số 94/CK-NSNN</t>
  </si>
  <si>
    <t>A</t>
  </si>
  <si>
    <t>I</t>
  </si>
  <si>
    <t>Thuế thu nhập cá nhân</t>
  </si>
  <si>
    <t>Thuế bảo vệ môi trường</t>
  </si>
  <si>
    <t>Thu phí, lệ phí</t>
  </si>
  <si>
    <t>-</t>
  </si>
  <si>
    <t>Thuế sử dụng đất phi nông nghiệp</t>
  </si>
  <si>
    <t>Thu tiền sử dụng đất</t>
  </si>
  <si>
    <t>Thu khác ngân sách</t>
  </si>
  <si>
    <t>II</t>
  </si>
  <si>
    <t>B</t>
  </si>
  <si>
    <t>Biểu số 95/CK-NSNN</t>
  </si>
  <si>
    <t>Chi đầu tư phát triển</t>
  </si>
  <si>
    <t>Chi thường xuyên</t>
  </si>
  <si>
    <t>III</t>
  </si>
  <si>
    <t>Dự phòng ngân sách</t>
  </si>
  <si>
    <t>Thu ngân sách huyện được hưởng theo phân cấp</t>
  </si>
  <si>
    <t>Thu ngân sách huyện hưởng 100%</t>
  </si>
  <si>
    <t xml:space="preserve">Thu ngân sách huyện hưởng từ các khoản thu phân chia </t>
  </si>
  <si>
    <t>Thu bổ sung từ ngân sách cấp trên</t>
  </si>
  <si>
    <t>Thu bổ sung cân đối</t>
  </si>
  <si>
    <t>Thu bổ sung có mục tiêu</t>
  </si>
  <si>
    <t>IV</t>
  </si>
  <si>
    <t>Thu chuyển nguồn từ năm trước chuyển sang</t>
  </si>
  <si>
    <t>V</t>
  </si>
  <si>
    <t>Thu tiền từ sử dụng đất</t>
  </si>
  <si>
    <t>VI</t>
  </si>
  <si>
    <t> I</t>
  </si>
  <si>
    <t>Chi chuyển nguồn sang năm sau</t>
  </si>
  <si>
    <t xml:space="preserve">TỔNG NGUỒN THU NGÂN SÁCH </t>
  </si>
  <si>
    <t>Hưởng từ nhiệm vụ tỉnh thu</t>
  </si>
  <si>
    <t xml:space="preserve">Tổng chi cân đối ngân sách </t>
  </si>
  <si>
    <t>Chi đầu tư bằng nguồn vốn khác</t>
  </si>
  <si>
    <t>Biểu số 93/CK-NSNN</t>
  </si>
  <si>
    <t>Chi bổ sung có mục tiêu từ NS cấp tỉnh</t>
  </si>
  <si>
    <t>HÑND</t>
  </si>
  <si>
    <t>Cùng kỳ</t>
  </si>
  <si>
    <t xml:space="preserve"> - Nguoàn keát dö chi ñaàu tö thò xaõ</t>
  </si>
  <si>
    <t xml:space="preserve"> - Nguoàn hoã trôï XHHGT xaõ</t>
  </si>
  <si>
    <t>XDCB từ nguồn sử dụng đất</t>
  </si>
  <si>
    <t>XDCB từ nguồn sổ xố kiến thiết</t>
  </si>
  <si>
    <t>So sánh (%)</t>
  </si>
  <si>
    <t>THU CÂN ĐỐI NSNN (I.1 + I.2)</t>
  </si>
  <si>
    <t>I.1</t>
  </si>
  <si>
    <t>Thu Nội địa (không kể tiền SDĐ)</t>
  </si>
  <si>
    <t>Thu từ khu vực kinh tế ngoài QD</t>
  </si>
  <si>
    <t>Thuế GTGT</t>
  </si>
  <si>
    <t>Thuế TNDN</t>
  </si>
  <si>
    <t>Thuế TTĐB</t>
  </si>
  <si>
    <t>Lệ phí trước bạ</t>
  </si>
  <si>
    <t>I.2</t>
  </si>
  <si>
    <t>Các khoản thu phân chia theo tỷ lệ</t>
  </si>
  <si>
    <t>Chi tạm ứng</t>
  </si>
  <si>
    <t>VII</t>
  </si>
  <si>
    <t>Thu từ nguồn tăng thu giao cao hơn dự toán tỉnh giao</t>
  </si>
  <si>
    <t>TỔNG CHI NGÂN SÁCH THÀNH PHỐ</t>
  </si>
  <si>
    <t>THU NGÂN SÁCH HUYỆN HƯỞNG THEO PHÂN CẤP (I+........+VII)</t>
  </si>
  <si>
    <t>Chi XHH, HP-DV</t>
  </si>
  <si>
    <t>Nguồn dự toán giao tăng thu  10%(chưa phân bổ chi)</t>
  </si>
  <si>
    <t>Nguồn thu NSNN (do Tỉnh và Trung ương hưởng theo tỷ lệ)</t>
  </si>
  <si>
    <t>Thu CTN- Ngoài Quốc Doanh (tỉnh thu huyện hưởng)</t>
  </si>
  <si>
    <t>Thu từ nguồn CCTL địa phương</t>
  </si>
  <si>
    <t>Nguồn tăng thu (giao cao hơn DT tỉnh giao)</t>
  </si>
  <si>
    <t>Nguồn dự toán giao tăng thu 10% (chưa phân bổ chi)</t>
  </si>
  <si>
    <t>C</t>
  </si>
  <si>
    <t>Dự phòng</t>
  </si>
  <si>
    <t>Chi đầu tư XDCB</t>
  </si>
  <si>
    <t>Chi cân đối ngân sách</t>
  </si>
  <si>
    <t>TỔNG CHI NSNN</t>
  </si>
  <si>
    <t>THÀNH PHỐ LONG KHÁNH</t>
  </si>
  <si>
    <t>ỦY BAN NHÂN DÂN</t>
  </si>
  <si>
    <t>Thuế tài nguyên</t>
  </si>
  <si>
    <t>Thu từ nguồn huy động, đóng góp, dịch vụ</t>
  </si>
  <si>
    <t>Thu khác</t>
  </si>
  <si>
    <t>Chi từ nguồn chuyển nguồn đầu tư</t>
  </si>
  <si>
    <t>Đơn vị tính: Triệu đồng</t>
  </si>
  <si>
    <t xml:space="preserve">         ỦY BAN NHÂN DÂN</t>
  </si>
  <si>
    <t xml:space="preserve">       ỦY BAN NHÂN DÂN</t>
  </si>
  <si>
    <t>Chi sự nghiệp kinh tế</t>
  </si>
  <si>
    <t>Chi SN Văn hóa TT - TDTT</t>
  </si>
  <si>
    <t>Chi SN phát thanh truyền hình</t>
  </si>
  <si>
    <t>Chi SN Y tế</t>
  </si>
  <si>
    <t>Chi SN Giáo dục - Đào tạo</t>
  </si>
  <si>
    <t>Chi quản lý hành chính</t>
  </si>
  <si>
    <t>Chi Đảm bảo xã hội</t>
  </si>
  <si>
    <t>Chi An ninh - Quốc phòng</t>
  </si>
  <si>
    <t>+ Quốc phòng</t>
  </si>
  <si>
    <t>+ An ninh</t>
  </si>
  <si>
    <t>Tiết kiệm 10% chi thường xuyên</t>
  </si>
  <si>
    <t>Chi NS xã, phường</t>
  </si>
  <si>
    <t>Chi đầu tư XDCB từ nguồn vốn khác</t>
  </si>
  <si>
    <t>CÔNG KHAI TÌNH HÌNH THU NGÂN SÁCH NHÀ NƯỚC QUÝ I NĂM 2024</t>
  </si>
  <si>
    <t>CÔNG KHAI TÌNH HÌNH CHI NGÂN SÁCH THÀNH PHỐ QUÝ I NĂM 2024</t>
  </si>
  <si>
    <t>Stt</t>
  </si>
  <si>
    <t>Nội dung</t>
  </si>
  <si>
    <t>Thực hiện Quý I</t>
  </si>
  <si>
    <t xml:space="preserve">Dự toán tỉnh </t>
  </si>
  <si>
    <t xml:space="preserve">Dự toán HĐND thành phố </t>
  </si>
  <si>
    <t>Dự toán HDND thành phố</t>
  </si>
  <si>
    <t>CÔNG KHAI CÂN ĐỐI THU - CHI NGÂN SÁCH THÀNH PHỐ QUÝ I NĂM 2024</t>
  </si>
  <si>
    <t>Nguồn tập trung</t>
  </si>
  <si>
    <t>Cùng kỳ 03 tháng năm 2023</t>
  </si>
  <si>
    <t>Chi khác ngân sách</t>
  </si>
  <si>
    <t>03 tháng cùng kỳ năm 2023</t>
  </si>
  <si>
    <t xml:space="preserve">TỔNG THU NGÂN SÁCH TRÊN ĐỊA BÀN (I+...+VII) </t>
  </si>
  <si>
    <t>(Kèm theo Quyết định số 548/QĐ-UBND ngày 24/4/2024 của UBND thành phố)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</si>
</sst>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%;\-#,##0%"/>
    <numFmt numFmtId="181" formatCode="#,##0.00%;\-#,##0.00%"/>
    <numFmt numFmtId="182" formatCode="#,##0;[Red]#,##0"/>
    <numFmt numFmtId="183" formatCode="_(* #,##0_);_(* \(#,##0\);_(* &quot;-&quot;??_);_(@_)"/>
    <numFmt numFmtId="184" formatCode="_-* #,##0_-;\-* #,##0_-;_-* &quot;-&quot;??_-;_-@_-"/>
    <numFmt numFmtId="185" formatCode="_-* #,##0\ _₫_-;\-* #,##0\ _₫_-;_-* &quot;-&quot;??\ _₫_-;_-@_-"/>
    <numFmt numFmtId="186" formatCode="_-* #,##0.0_-;\-* #,##0.0_-;_-* &quot;-&quot;??_-;_-@_-"/>
    <numFmt numFmtId="187" formatCode="_-* #,##0.0\ _₫_-;\-* #,##0.0\ _₫_-;_-* &quot;-&quot;??\ _₫_-;_-@_-"/>
    <numFmt numFmtId="188" formatCode="#,##0.00_ ;\-#,##0.00\ "/>
    <numFmt numFmtId="189" formatCode="#,##0.0;[Red]#,##0.0"/>
    <numFmt numFmtId="190" formatCode="#,##0.00;[Red]#,##0.00"/>
    <numFmt numFmtId="191" formatCode="#,##0.0_ ;\-#,##0.0\ "/>
    <numFmt numFmtId="192" formatCode="#,##0.0"/>
  </numFmts>
  <fonts count="57">
    <font>
      <sz val="11"/>
      <color indexed="8"/>
      <name val="Calibri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i/>
      <sz val="9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3"/>
      <name val="Times New Roman"/>
      <family val="1"/>
    </font>
    <font>
      <u val="singleAccounting"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8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9" fillId="0" borderId="10" xfId="0" applyFont="1" applyBorder="1" applyAlignment="1">
      <alignment horizontal="center" vertical="center" wrapText="1"/>
    </xf>
    <xf numFmtId="0" fontId="12" fillId="0" borderId="0" xfId="55" applyFont="1" applyFill="1" applyAlignment="1">
      <alignment vertical="center"/>
      <protection/>
    </xf>
    <xf numFmtId="0" fontId="15" fillId="0" borderId="0" xfId="55" applyFont="1" applyFill="1" applyAlignment="1">
      <alignment vertical="center" wrapText="1"/>
      <protection/>
    </xf>
    <xf numFmtId="0" fontId="12" fillId="33" borderId="0" xfId="55" applyFont="1" applyFill="1" applyAlignment="1">
      <alignment vertical="center"/>
      <protection/>
    </xf>
    <xf numFmtId="0" fontId="4" fillId="0" borderId="0" xfId="55" applyFont="1" applyFill="1" applyAlignment="1">
      <alignment vertical="center" wrapText="1"/>
      <protection/>
    </xf>
    <xf numFmtId="0" fontId="16" fillId="0" borderId="0" xfId="55" applyFont="1" applyFill="1" applyAlignment="1">
      <alignment horizontal="center" vertical="center" wrapText="1"/>
      <protection/>
    </xf>
    <xf numFmtId="184" fontId="12" fillId="0" borderId="0" xfId="55" applyNumberFormat="1" applyFont="1" applyFill="1" applyAlignment="1">
      <alignment vertical="center"/>
      <protection/>
    </xf>
    <xf numFmtId="0" fontId="9" fillId="0" borderId="10" xfId="55" applyFont="1" applyFill="1" applyBorder="1" applyAlignment="1">
      <alignment horizontal="center" vertical="center" wrapText="1"/>
      <protection/>
    </xf>
    <xf numFmtId="0" fontId="12" fillId="0" borderId="0" xfId="55" applyFont="1" applyFill="1" applyAlignment="1">
      <alignment vertical="center" wrapText="1"/>
      <protection/>
    </xf>
    <xf numFmtId="184" fontId="9" fillId="0" borderId="10" xfId="55" applyNumberFormat="1" applyFont="1" applyFill="1" applyBorder="1" applyAlignment="1">
      <alignment horizontal="center" vertical="center" wrapText="1"/>
      <protection/>
    </xf>
    <xf numFmtId="0" fontId="9" fillId="0" borderId="0" xfId="55" applyFont="1" applyFill="1" applyAlignment="1">
      <alignment vertical="center"/>
      <protection/>
    </xf>
    <xf numFmtId="184" fontId="9" fillId="0" borderId="10" xfId="42" applyNumberFormat="1" applyFont="1" applyFill="1" applyBorder="1" applyAlignment="1">
      <alignment vertical="center" wrapText="1"/>
    </xf>
    <xf numFmtId="184" fontId="12" fillId="0" borderId="10" xfId="42" applyNumberFormat="1" applyFont="1" applyFill="1" applyBorder="1" applyAlignment="1">
      <alignment vertical="center" wrapText="1"/>
    </xf>
    <xf numFmtId="184" fontId="18" fillId="0" borderId="10" xfId="42" applyNumberFormat="1" applyFont="1" applyFill="1" applyBorder="1" applyAlignment="1">
      <alignment vertical="center" wrapText="1"/>
    </xf>
    <xf numFmtId="0" fontId="4" fillId="0" borderId="10" xfId="55" applyFont="1" applyFill="1" applyBorder="1" applyAlignment="1">
      <alignment vertical="center" wrapText="1"/>
      <protection/>
    </xf>
    <xf numFmtId="184" fontId="4" fillId="0" borderId="10" xfId="42" applyNumberFormat="1" applyFont="1" applyFill="1" applyBorder="1" applyAlignment="1">
      <alignment horizontal="center" vertical="center" wrapText="1"/>
    </xf>
    <xf numFmtId="0" fontId="4" fillId="0" borderId="0" xfId="55" applyFont="1" applyFill="1" applyAlignment="1">
      <alignment vertical="center"/>
      <protection/>
    </xf>
    <xf numFmtId="184" fontId="12" fillId="0" borderId="10" xfId="42" applyNumberFormat="1" applyFont="1" applyFill="1" applyBorder="1" applyAlignment="1">
      <alignment horizontal="center" vertical="center" wrapText="1"/>
    </xf>
    <xf numFmtId="184" fontId="9" fillId="0" borderId="10" xfId="42" applyNumberFormat="1" applyFont="1" applyFill="1" applyBorder="1" applyAlignment="1">
      <alignment horizontal="center" vertical="center" wrapText="1"/>
    </xf>
    <xf numFmtId="185" fontId="9" fillId="33" borderId="0" xfId="42" applyNumberFormat="1" applyFont="1" applyFill="1" applyAlignment="1">
      <alignment horizontal="right" vertical="center"/>
    </xf>
    <xf numFmtId="0" fontId="9" fillId="33" borderId="0" xfId="55" applyFont="1" applyFill="1" applyAlignment="1">
      <alignment vertical="center"/>
      <protection/>
    </xf>
    <xf numFmtId="3" fontId="12" fillId="0" borderId="10" xfId="42" applyNumberFormat="1" applyFont="1" applyFill="1" applyBorder="1" applyAlignment="1">
      <alignment horizontal="right" vertical="center"/>
    </xf>
    <xf numFmtId="184" fontId="9" fillId="0" borderId="10" xfId="55" applyNumberFormat="1" applyFont="1" applyFill="1" applyBorder="1" applyAlignment="1">
      <alignment vertical="center"/>
      <protection/>
    </xf>
    <xf numFmtId="3" fontId="9" fillId="0" borderId="10" xfId="55" applyNumberFormat="1" applyFont="1" applyFill="1" applyBorder="1" applyAlignment="1">
      <alignment vertical="center"/>
      <protection/>
    </xf>
    <xf numFmtId="3" fontId="12" fillId="33" borderId="10" xfId="55" applyNumberFormat="1" applyFont="1" applyFill="1" applyBorder="1" applyAlignment="1">
      <alignment vertical="center"/>
      <protection/>
    </xf>
    <xf numFmtId="3" fontId="12" fillId="33" borderId="10" xfId="42" applyNumberFormat="1" applyFont="1" applyFill="1" applyBorder="1" applyAlignment="1">
      <alignment vertical="center"/>
    </xf>
    <xf numFmtId="3" fontId="9" fillId="33" borderId="10" xfId="55" applyNumberFormat="1" applyFont="1" applyFill="1" applyBorder="1" applyAlignment="1">
      <alignment vertical="center"/>
      <protection/>
    </xf>
    <xf numFmtId="185" fontId="12" fillId="33" borderId="0" xfId="42" applyNumberFormat="1" applyFont="1" applyFill="1" applyAlignment="1">
      <alignment vertical="center"/>
    </xf>
    <xf numFmtId="185" fontId="4" fillId="33" borderId="0" xfId="42" applyNumberFormat="1" applyFont="1" applyFill="1" applyAlignment="1">
      <alignment vertical="center"/>
    </xf>
    <xf numFmtId="0" fontId="5" fillId="0" borderId="0" xfId="55" applyFont="1" applyFill="1" applyAlignment="1">
      <alignment vertical="center"/>
      <protection/>
    </xf>
    <xf numFmtId="0" fontId="9" fillId="0" borderId="10" xfId="55" applyFont="1" applyFill="1" applyBorder="1" applyAlignment="1">
      <alignment horizontal="left" vertical="center" wrapText="1"/>
      <protection/>
    </xf>
    <xf numFmtId="0" fontId="9" fillId="0" borderId="10" xfId="55" applyFont="1" applyFill="1" applyBorder="1" applyAlignment="1">
      <alignment vertical="center" wrapText="1"/>
      <protection/>
    </xf>
    <xf numFmtId="0" fontId="12" fillId="0" borderId="10" xfId="55" applyFont="1" applyFill="1" applyBorder="1" applyAlignment="1">
      <alignment horizontal="center" vertical="center"/>
      <protection/>
    </xf>
    <xf numFmtId="0" fontId="12" fillId="0" borderId="10" xfId="55" applyFont="1" applyFill="1" applyBorder="1" applyAlignment="1">
      <alignment vertical="center" wrapText="1"/>
      <protection/>
    </xf>
    <xf numFmtId="0" fontId="12" fillId="0" borderId="10" xfId="55" applyFont="1" applyFill="1" applyBorder="1" applyAlignment="1">
      <alignment horizontal="center" vertical="center" wrapText="1"/>
      <protection/>
    </xf>
    <xf numFmtId="0" fontId="12" fillId="0" borderId="10" xfId="55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left" vertical="center" wrapText="1"/>
    </xf>
    <xf numFmtId="3" fontId="9" fillId="34" borderId="10" xfId="0" applyNumberFormat="1" applyFont="1" applyFill="1" applyBorder="1" applyAlignment="1">
      <alignment horizontal="right" vertical="center" wrapText="1"/>
    </xf>
    <xf numFmtId="184" fontId="9" fillId="0" borderId="11" xfId="42" applyNumberFormat="1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left" vertical="center" wrapText="1"/>
    </xf>
    <xf numFmtId="0" fontId="12" fillId="0" borderId="10" xfId="55" applyFont="1" applyFill="1" applyBorder="1" applyAlignment="1">
      <alignment vertical="center"/>
      <protection/>
    </xf>
    <xf numFmtId="3" fontId="9" fillId="33" borderId="12" xfId="55" applyNumberFormat="1" applyFont="1" applyFill="1" applyBorder="1" applyAlignment="1">
      <alignment vertical="center"/>
      <protection/>
    </xf>
    <xf numFmtId="3" fontId="9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9" fillId="0" borderId="11" xfId="55" applyFont="1" applyFill="1" applyBorder="1" applyAlignment="1">
      <alignment horizontal="center" vertical="center" wrapText="1"/>
      <protection/>
    </xf>
    <xf numFmtId="0" fontId="9" fillId="35" borderId="10" xfId="55" applyFont="1" applyFill="1" applyBorder="1" applyAlignment="1">
      <alignment vertical="center"/>
      <protection/>
    </xf>
    <xf numFmtId="0" fontId="9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vertical="center" wrapText="1"/>
    </xf>
    <xf numFmtId="182" fontId="7" fillId="0" borderId="10" xfId="0" applyNumberFormat="1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182" fontId="11" fillId="0" borderId="10" xfId="0" applyNumberFormat="1" applyFont="1" applyFill="1" applyBorder="1" applyAlignment="1">
      <alignment horizontal="right" vertical="center" wrapText="1"/>
    </xf>
    <xf numFmtId="185" fontId="11" fillId="0" borderId="10" xfId="42" applyNumberFormat="1" applyFont="1" applyFill="1" applyBorder="1" applyAlignment="1">
      <alignment horizontal="right" vertical="center" wrapText="1"/>
    </xf>
    <xf numFmtId="185" fontId="7" fillId="0" borderId="10" xfId="42" applyNumberFormat="1" applyFont="1" applyFill="1" applyBorder="1" applyAlignment="1">
      <alignment horizontal="right" vertical="center" wrapText="1"/>
    </xf>
    <xf numFmtId="183" fontId="7" fillId="0" borderId="10" xfId="42" applyNumberFormat="1" applyFont="1" applyFill="1" applyBorder="1" applyAlignment="1">
      <alignment horizontal="right" vertical="center" wrapText="1"/>
    </xf>
    <xf numFmtId="3" fontId="12" fillId="0" borderId="10" xfId="0" applyNumberFormat="1" applyFont="1" applyBorder="1" applyAlignment="1">
      <alignment horizontal="left" vertical="center" wrapText="1"/>
    </xf>
    <xf numFmtId="0" fontId="4" fillId="0" borderId="10" xfId="55" applyFont="1" applyFill="1" applyBorder="1" applyAlignment="1" quotePrefix="1">
      <alignment horizontal="right" vertical="center" wrapText="1"/>
      <protection/>
    </xf>
    <xf numFmtId="0" fontId="9" fillId="0" borderId="10" xfId="0" applyFont="1" applyBorder="1" applyAlignment="1">
      <alignment horizontal="left" vertical="center" wrapText="1"/>
    </xf>
    <xf numFmtId="184" fontId="2" fillId="0" borderId="10" xfId="55" applyNumberFormat="1" applyFont="1" applyFill="1" applyBorder="1" applyAlignment="1">
      <alignment vertical="center"/>
      <protection/>
    </xf>
    <xf numFmtId="0" fontId="19" fillId="0" borderId="0" xfId="55" applyFont="1" applyFill="1" applyAlignment="1">
      <alignment vertical="center"/>
      <protection/>
    </xf>
    <xf numFmtId="3" fontId="12" fillId="0" borderId="10" xfId="55" applyNumberFormat="1" applyFont="1" applyFill="1" applyBorder="1" applyAlignment="1">
      <alignment vertical="center"/>
      <protection/>
    </xf>
    <xf numFmtId="3" fontId="9" fillId="33" borderId="0" xfId="55" applyNumberFormat="1" applyFont="1" applyFill="1" applyBorder="1" applyAlignment="1">
      <alignment vertical="center"/>
      <protection/>
    </xf>
    <xf numFmtId="3" fontId="9" fillId="35" borderId="10" xfId="55" applyNumberFormat="1" applyFont="1" applyFill="1" applyBorder="1" applyAlignment="1">
      <alignment vertical="center"/>
      <protection/>
    </xf>
    <xf numFmtId="183" fontId="11" fillId="0" borderId="10" xfId="42" applyNumberFormat="1" applyFont="1" applyFill="1" applyBorder="1" applyAlignment="1">
      <alignment horizontal="right" vertical="center" wrapText="1"/>
    </xf>
    <xf numFmtId="3" fontId="7" fillId="0" borderId="10" xfId="42" applyNumberFormat="1" applyFont="1" applyFill="1" applyBorder="1" applyAlignment="1">
      <alignment horizontal="right" vertical="center" wrapText="1"/>
    </xf>
    <xf numFmtId="43" fontId="9" fillId="0" borderId="10" xfId="42" applyNumberFormat="1" applyFont="1" applyFill="1" applyBorder="1" applyAlignment="1">
      <alignment horizontal="center" vertical="center" wrapText="1"/>
    </xf>
    <xf numFmtId="43" fontId="9" fillId="35" borderId="10" xfId="42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1" fillId="34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3" fontId="20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3" fontId="21" fillId="0" borderId="0" xfId="0" applyNumberFormat="1" applyFont="1" applyAlignment="1">
      <alignment vertical="center"/>
    </xf>
    <xf numFmtId="3" fontId="13" fillId="0" borderId="0" xfId="0" applyNumberFormat="1" applyFont="1" applyFill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9" fillId="34" borderId="10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3" fontId="12" fillId="34" borderId="10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3" fontId="13" fillId="34" borderId="1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2" fillId="0" borderId="0" xfId="56" applyFont="1" applyFill="1" applyAlignment="1">
      <alignment horizontal="left" vertical="center"/>
      <protection/>
    </xf>
    <xf numFmtId="184" fontId="9" fillId="34" borderId="12" xfId="42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43" fontId="9" fillId="34" borderId="10" xfId="42" applyNumberFormat="1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3" fontId="9" fillId="35" borderId="10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3" fontId="12" fillId="0" borderId="10" xfId="0" applyNumberFormat="1" applyFont="1" applyBorder="1" applyAlignment="1">
      <alignment vertical="center"/>
    </xf>
    <xf numFmtId="3" fontId="12" fillId="0" borderId="10" xfId="0" applyNumberFormat="1" applyFont="1" applyFill="1" applyBorder="1" applyAlignment="1">
      <alignment vertical="center"/>
    </xf>
    <xf numFmtId="3" fontId="12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 quotePrefix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34" borderId="10" xfId="0" applyNumberFormat="1" applyFont="1" applyFill="1" applyBorder="1" applyAlignment="1">
      <alignment vertical="center"/>
    </xf>
    <xf numFmtId="0" fontId="12" fillId="0" borderId="10" xfId="0" applyFont="1" applyBorder="1" applyAlignment="1">
      <alignment vertical="center"/>
    </xf>
    <xf numFmtId="3" fontId="22" fillId="0" borderId="10" xfId="0" applyNumberFormat="1" applyFont="1" applyBorder="1" applyAlignment="1">
      <alignment vertical="center"/>
    </xf>
    <xf numFmtId="0" fontId="12" fillId="34" borderId="10" xfId="0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3" fontId="11" fillId="0" borderId="0" xfId="0" applyNumberFormat="1" applyFont="1" applyFill="1" applyAlignment="1">
      <alignment horizontal="right" vertical="center"/>
    </xf>
    <xf numFmtId="185" fontId="11" fillId="0" borderId="0" xfId="42" applyNumberFormat="1" applyFont="1" applyFill="1" applyAlignment="1">
      <alignment horizontal="right" vertical="center"/>
    </xf>
    <xf numFmtId="0" fontId="16" fillId="0" borderId="13" xfId="0" applyFont="1" applyBorder="1" applyAlignment="1">
      <alignment horizontal="center" vertical="center" wrapText="1"/>
    </xf>
    <xf numFmtId="3" fontId="16" fillId="35" borderId="13" xfId="0" applyNumberFormat="1" applyFont="1" applyFill="1" applyBorder="1" applyAlignment="1">
      <alignment horizontal="center" vertical="center" wrapText="1"/>
    </xf>
    <xf numFmtId="3" fontId="16" fillId="0" borderId="13" xfId="0" applyNumberFormat="1" applyFont="1" applyFill="1" applyBorder="1" applyAlignment="1">
      <alignment horizontal="center" vertical="center" wrapText="1"/>
    </xf>
    <xf numFmtId="3" fontId="16" fillId="35" borderId="10" xfId="42" applyNumberFormat="1" applyFont="1" applyFill="1" applyBorder="1" applyAlignment="1">
      <alignment horizontal="center" vertical="center" wrapText="1"/>
    </xf>
    <xf numFmtId="3" fontId="16" fillId="0" borderId="10" xfId="42" applyNumberFormat="1" applyFont="1" applyFill="1" applyBorder="1" applyAlignment="1">
      <alignment horizontal="center" vertical="center" wrapText="1"/>
    </xf>
    <xf numFmtId="43" fontId="16" fillId="34" borderId="10" xfId="42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0" xfId="55" applyFont="1" applyFill="1" applyBorder="1" applyAlignment="1">
      <alignment horizontal="center" vertical="center" wrapText="1"/>
      <protection/>
    </xf>
    <xf numFmtId="0" fontId="16" fillId="33" borderId="0" xfId="55" applyFont="1" applyFill="1" applyAlignment="1">
      <alignment vertical="center"/>
      <protection/>
    </xf>
    <xf numFmtId="0" fontId="16" fillId="0" borderId="0" xfId="55" applyFont="1" applyFill="1" applyAlignment="1">
      <alignment vertical="center"/>
      <protection/>
    </xf>
    <xf numFmtId="0" fontId="4" fillId="0" borderId="14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" fontId="4" fillId="0" borderId="10" xfId="0" applyNumberFormat="1" applyFont="1" applyBorder="1" applyAlignment="1" quotePrefix="1">
      <alignment horizontal="left" vertical="center" wrapText="1"/>
    </xf>
    <xf numFmtId="3" fontId="16" fillId="0" borderId="13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191" fontId="9" fillId="0" borderId="10" xfId="42" applyNumberFormat="1" applyFont="1" applyFill="1" applyBorder="1" applyAlignment="1">
      <alignment vertical="center"/>
    </xf>
    <xf numFmtId="191" fontId="9" fillId="0" borderId="10" xfId="42" applyNumberFormat="1" applyFont="1" applyFill="1" applyBorder="1" applyAlignment="1">
      <alignment horizontal="right" vertical="center"/>
    </xf>
    <xf numFmtId="191" fontId="12" fillId="0" borderId="10" xfId="42" applyNumberFormat="1" applyFont="1" applyFill="1" applyBorder="1" applyAlignment="1">
      <alignment vertical="center"/>
    </xf>
    <xf numFmtId="191" fontId="12" fillId="0" borderId="10" xfId="42" applyNumberFormat="1" applyFont="1" applyFill="1" applyBorder="1" applyAlignment="1">
      <alignment horizontal="right" vertical="center"/>
    </xf>
    <xf numFmtId="192" fontId="9" fillId="0" borderId="10" xfId="55" applyNumberFormat="1" applyFont="1" applyFill="1" applyBorder="1" applyAlignment="1">
      <alignment horizontal="center" vertical="center" wrapText="1"/>
      <protection/>
    </xf>
    <xf numFmtId="192" fontId="12" fillId="0" borderId="10" xfId="55" applyNumberFormat="1" applyFont="1" applyFill="1" applyBorder="1" applyAlignment="1">
      <alignment horizontal="center" vertical="center" wrapText="1"/>
      <protection/>
    </xf>
    <xf numFmtId="192" fontId="4" fillId="0" borderId="10" xfId="55" applyNumberFormat="1" applyFont="1" applyFill="1" applyBorder="1" applyAlignment="1">
      <alignment horizontal="center" vertical="center" wrapText="1"/>
      <protection/>
    </xf>
    <xf numFmtId="192" fontId="9" fillId="0" borderId="10" xfId="42" applyNumberFormat="1" applyFont="1" applyFill="1" applyBorder="1" applyAlignment="1">
      <alignment horizontal="center" vertical="center" wrapText="1"/>
    </xf>
    <xf numFmtId="192" fontId="2" fillId="0" borderId="10" xfId="55" applyNumberFormat="1" applyFont="1" applyFill="1" applyBorder="1" applyAlignment="1">
      <alignment horizontal="center" vertical="center" wrapText="1"/>
      <protection/>
    </xf>
    <xf numFmtId="192" fontId="12" fillId="0" borderId="10" xfId="55" applyNumberFormat="1" applyFont="1" applyFill="1" applyBorder="1" applyAlignment="1">
      <alignment vertical="center"/>
      <protection/>
    </xf>
    <xf numFmtId="3" fontId="7" fillId="0" borderId="10" xfId="0" applyNumberFormat="1" applyFont="1" applyFill="1" applyBorder="1" applyAlignment="1">
      <alignment horizontal="right" vertical="center" wrapText="1"/>
    </xf>
    <xf numFmtId="192" fontId="7" fillId="0" borderId="10" xfId="0" applyNumberFormat="1" applyFont="1" applyFill="1" applyBorder="1" applyAlignment="1">
      <alignment horizontal="right" vertical="center" wrapText="1"/>
    </xf>
    <xf numFmtId="192" fontId="11" fillId="0" borderId="10" xfId="0" applyNumberFormat="1" applyFont="1" applyFill="1" applyBorder="1" applyAlignment="1">
      <alignment horizontal="right" vertical="center" wrapText="1"/>
    </xf>
    <xf numFmtId="192" fontId="1" fillId="0" borderId="10" xfId="0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3" fillId="0" borderId="0" xfId="55" applyFont="1" applyFill="1" applyAlignment="1">
      <alignment horizontal="center" vertical="center" wrapText="1"/>
      <protection/>
    </xf>
    <xf numFmtId="0" fontId="9" fillId="33" borderId="15" xfId="55" applyFont="1" applyFill="1" applyBorder="1" applyAlignment="1">
      <alignment horizontal="center" vertical="center" wrapText="1"/>
      <protection/>
    </xf>
    <xf numFmtId="0" fontId="9" fillId="0" borderId="0" xfId="55" applyFont="1" applyFill="1" applyAlignment="1">
      <alignment horizontal="center" vertical="center"/>
      <protection/>
    </xf>
    <xf numFmtId="0" fontId="5" fillId="0" borderId="0" xfId="55" applyFont="1" applyFill="1" applyAlignment="1">
      <alignment horizontal="center" vertical="center" wrapText="1"/>
      <protection/>
    </xf>
    <xf numFmtId="0" fontId="10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zoomScale="140" zoomScaleNormal="140" zoomScalePageLayoutView="0" workbookViewId="0" topLeftCell="A1">
      <selection activeCell="A5" sqref="A5:H5"/>
    </sheetView>
  </sheetViews>
  <sheetFormatPr defaultColWidth="8.8515625" defaultRowHeight="15"/>
  <cols>
    <col min="1" max="1" width="5.421875" style="88" customWidth="1"/>
    <col min="2" max="2" width="38.28125" style="88" customWidth="1"/>
    <col min="3" max="3" width="10.421875" style="88" customWidth="1"/>
    <col min="4" max="4" width="10.28125" style="88" customWidth="1"/>
    <col min="5" max="5" width="10.7109375" style="88" customWidth="1"/>
    <col min="6" max="6" width="8.421875" style="88" customWidth="1"/>
    <col min="7" max="7" width="8.57421875" style="88" customWidth="1"/>
    <col min="8" max="8" width="8.7109375" style="88" customWidth="1"/>
    <col min="9" max="9" width="12.57421875" style="113" hidden="1" customWidth="1"/>
    <col min="10" max="16384" width="8.8515625" style="88" customWidth="1"/>
  </cols>
  <sheetData>
    <row r="1" spans="1:8" ht="15" customHeight="1">
      <c r="A1" s="152" t="s">
        <v>77</v>
      </c>
      <c r="B1" s="152"/>
      <c r="C1" s="87"/>
      <c r="F1" s="150" t="s">
        <v>34</v>
      </c>
      <c r="G1" s="150"/>
      <c r="H1" s="150"/>
    </row>
    <row r="2" spans="1:2" ht="16.5">
      <c r="A2" s="162" t="s">
        <v>70</v>
      </c>
      <c r="B2" s="162"/>
    </row>
    <row r="3" ht="10.5" customHeight="1">
      <c r="A3" s="89"/>
    </row>
    <row r="4" spans="1:8" ht="21.75" customHeight="1">
      <c r="A4" s="151" t="s">
        <v>100</v>
      </c>
      <c r="B4" s="151"/>
      <c r="C4" s="151"/>
      <c r="D4" s="151"/>
      <c r="E4" s="151"/>
      <c r="F4" s="151"/>
      <c r="G4" s="151"/>
      <c r="H4" s="151"/>
    </row>
    <row r="5" spans="1:17" ht="19.5" customHeight="1">
      <c r="A5" s="163" t="s">
        <v>106</v>
      </c>
      <c r="B5" s="163"/>
      <c r="C5" s="163"/>
      <c r="D5" s="163"/>
      <c r="E5" s="163"/>
      <c r="F5" s="163"/>
      <c r="G5" s="163"/>
      <c r="H5" s="163"/>
      <c r="I5" s="114"/>
      <c r="J5" s="129"/>
      <c r="K5" s="129"/>
      <c r="L5" s="129"/>
      <c r="M5" s="129"/>
      <c r="N5" s="129"/>
      <c r="O5" s="129"/>
      <c r="P5" s="129"/>
      <c r="Q5" s="129"/>
    </row>
    <row r="6" spans="6:8" ht="22.5" customHeight="1">
      <c r="F6" s="161" t="s">
        <v>76</v>
      </c>
      <c r="G6" s="161"/>
      <c r="H6" s="161"/>
    </row>
    <row r="7" spans="1:8" ht="17.25" customHeight="1">
      <c r="A7" s="159" t="s">
        <v>94</v>
      </c>
      <c r="B7" s="157" t="s">
        <v>95</v>
      </c>
      <c r="C7" s="155" t="s">
        <v>97</v>
      </c>
      <c r="D7" s="155" t="s">
        <v>98</v>
      </c>
      <c r="E7" s="153" t="s">
        <v>96</v>
      </c>
      <c r="F7" s="164" t="s">
        <v>42</v>
      </c>
      <c r="G7" s="164"/>
      <c r="H7" s="164"/>
    </row>
    <row r="8" spans="1:8" ht="76.5" customHeight="1">
      <c r="A8" s="160"/>
      <c r="B8" s="158"/>
      <c r="C8" s="156"/>
      <c r="D8" s="156" t="s">
        <v>36</v>
      </c>
      <c r="E8" s="154"/>
      <c r="F8" s="69" t="s">
        <v>97</v>
      </c>
      <c r="G8" s="69" t="s">
        <v>99</v>
      </c>
      <c r="H8" s="68" t="s">
        <v>37</v>
      </c>
    </row>
    <row r="9" spans="1:9" s="112" customFormat="1" ht="12.75">
      <c r="A9" s="124" t="s">
        <v>1</v>
      </c>
      <c r="B9" s="124" t="s">
        <v>11</v>
      </c>
      <c r="C9" s="124">
        <v>1</v>
      </c>
      <c r="D9" s="123">
        <v>2</v>
      </c>
      <c r="E9" s="123">
        <v>3</v>
      </c>
      <c r="F9" s="123">
        <v>4</v>
      </c>
      <c r="G9" s="123">
        <v>5</v>
      </c>
      <c r="H9" s="123">
        <v>6</v>
      </c>
      <c r="I9" s="114"/>
    </row>
    <row r="10" spans="1:9" ht="24" customHeight="1">
      <c r="A10" s="49" t="s">
        <v>1</v>
      </c>
      <c r="B10" s="50" t="s">
        <v>30</v>
      </c>
      <c r="C10" s="51">
        <f>C11+C14+C17+C19+C20+C21+C18+C22</f>
        <v>941359</v>
      </c>
      <c r="D10" s="51">
        <f>D11+D14+D17+D19+D20+D21+D18+D22</f>
        <v>956059</v>
      </c>
      <c r="E10" s="51">
        <f>E11+E14+E17+E19+E20+E21</f>
        <v>566533.24</v>
      </c>
      <c r="F10" s="147">
        <f aca="true" t="shared" si="0" ref="F10:F16">SUM(E10/C10)*100</f>
        <v>60.18248510929411</v>
      </c>
      <c r="G10" s="147">
        <f aca="true" t="shared" si="1" ref="G10:G16">(E10/D10)*100</f>
        <v>59.25714208014359</v>
      </c>
      <c r="H10" s="147">
        <f aca="true" t="shared" si="2" ref="H10:H17">(E10/I10)*100</f>
        <v>105.95747761637007</v>
      </c>
      <c r="I10" s="51">
        <f>I11+I14+I17+I19+I20+I21+I22</f>
        <v>534679.8099999999</v>
      </c>
    </row>
    <row r="11" spans="1:9" ht="32.25" customHeight="1">
      <c r="A11" s="47" t="s">
        <v>2</v>
      </c>
      <c r="B11" s="37" t="s">
        <v>17</v>
      </c>
      <c r="C11" s="51">
        <f>SUM(C12:C13)</f>
        <v>194050</v>
      </c>
      <c r="D11" s="51">
        <f>SUM(D12:D13)</f>
        <v>194050</v>
      </c>
      <c r="E11" s="51">
        <f>SUM(E12:E13)</f>
        <v>78941.64</v>
      </c>
      <c r="F11" s="147">
        <f t="shared" si="0"/>
        <v>40.68108219531049</v>
      </c>
      <c r="G11" s="147">
        <f t="shared" si="1"/>
        <v>40.68108219531049</v>
      </c>
      <c r="H11" s="147">
        <f t="shared" si="2"/>
        <v>104.44473640027199</v>
      </c>
      <c r="I11" s="51">
        <f>SUM(I12:I13)</f>
        <v>75582.20999999999</v>
      </c>
    </row>
    <row r="12" spans="1:9" ht="24" customHeight="1">
      <c r="A12" s="52" t="s">
        <v>6</v>
      </c>
      <c r="B12" s="53" t="s">
        <v>18</v>
      </c>
      <c r="C12" s="54">
        <v>112300</v>
      </c>
      <c r="D12" s="54">
        <f>C12</f>
        <v>112300</v>
      </c>
      <c r="E12" s="55">
        <f>'94CK'!E37</f>
        <v>57410</v>
      </c>
      <c r="F12" s="148">
        <f t="shared" si="0"/>
        <v>51.1219946571683</v>
      </c>
      <c r="G12" s="148">
        <f t="shared" si="1"/>
        <v>51.1219946571683</v>
      </c>
      <c r="H12" s="148">
        <f t="shared" si="2"/>
        <v>100.39345982338025</v>
      </c>
      <c r="I12" s="115">
        <f>'94CK'!I37</f>
        <v>57185</v>
      </c>
    </row>
    <row r="13" spans="1:9" ht="32.25" customHeight="1">
      <c r="A13" s="52" t="s">
        <v>6</v>
      </c>
      <c r="B13" s="53" t="s">
        <v>19</v>
      </c>
      <c r="C13" s="66">
        <v>81750</v>
      </c>
      <c r="D13" s="66">
        <f>C13</f>
        <v>81750</v>
      </c>
      <c r="E13" s="55">
        <f>'94CK'!E36</f>
        <v>21531.64</v>
      </c>
      <c r="F13" s="148">
        <f t="shared" si="0"/>
        <v>26.338397553516817</v>
      </c>
      <c r="G13" s="148">
        <f t="shared" si="1"/>
        <v>26.338397553516817</v>
      </c>
      <c r="H13" s="148">
        <f t="shared" si="2"/>
        <v>117.03752906011293</v>
      </c>
      <c r="I13" s="115">
        <f>'94CK'!I36</f>
        <v>18397.21</v>
      </c>
    </row>
    <row r="14" spans="1:9" ht="24" customHeight="1">
      <c r="A14" s="47" t="s">
        <v>10</v>
      </c>
      <c r="B14" s="37" t="s">
        <v>20</v>
      </c>
      <c r="C14" s="51">
        <f>SUM(C15:C16)</f>
        <v>649614</v>
      </c>
      <c r="D14" s="51">
        <f>SUM(D15:D16)</f>
        <v>649614</v>
      </c>
      <c r="E14" s="51">
        <f>SUM(E15:E16)</f>
        <v>197614</v>
      </c>
      <c r="F14" s="147">
        <f t="shared" si="0"/>
        <v>30.420218776073177</v>
      </c>
      <c r="G14" s="147">
        <f t="shared" si="1"/>
        <v>30.420218776073177</v>
      </c>
      <c r="H14" s="147">
        <f t="shared" si="2"/>
        <v>107.5105136309974</v>
      </c>
      <c r="I14" s="56">
        <f>I15+I16</f>
        <v>183809</v>
      </c>
    </row>
    <row r="15" spans="1:9" ht="24" customHeight="1">
      <c r="A15" s="52" t="s">
        <v>6</v>
      </c>
      <c r="B15" s="53" t="s">
        <v>21</v>
      </c>
      <c r="C15" s="54">
        <v>592543</v>
      </c>
      <c r="D15" s="54">
        <f>C15</f>
        <v>592543</v>
      </c>
      <c r="E15" s="55">
        <v>178543</v>
      </c>
      <c r="F15" s="148">
        <f t="shared" si="0"/>
        <v>30.13165289270146</v>
      </c>
      <c r="G15" s="148">
        <f t="shared" si="1"/>
        <v>30.13165289270146</v>
      </c>
      <c r="H15" s="148">
        <f t="shared" si="2"/>
        <v>108.37997304811276</v>
      </c>
      <c r="I15" s="116">
        <v>164738</v>
      </c>
    </row>
    <row r="16" spans="1:9" ht="24" customHeight="1">
      <c r="A16" s="52" t="s">
        <v>6</v>
      </c>
      <c r="B16" s="53" t="s">
        <v>22</v>
      </c>
      <c r="C16" s="54">
        <v>57071</v>
      </c>
      <c r="D16" s="54">
        <f>C16</f>
        <v>57071</v>
      </c>
      <c r="E16" s="55">
        <v>19071</v>
      </c>
      <c r="F16" s="148">
        <f t="shared" si="0"/>
        <v>33.41627096073312</v>
      </c>
      <c r="G16" s="148">
        <f t="shared" si="1"/>
        <v>33.41627096073312</v>
      </c>
      <c r="H16" s="148">
        <f t="shared" si="2"/>
        <v>100</v>
      </c>
      <c r="I16" s="116">
        <v>19071</v>
      </c>
    </row>
    <row r="17" spans="1:9" ht="24" customHeight="1" hidden="1">
      <c r="A17" s="47"/>
      <c r="B17" s="37" t="s">
        <v>31</v>
      </c>
      <c r="C17" s="51"/>
      <c r="D17" s="51"/>
      <c r="E17" s="67">
        <f>'94CK'!E38</f>
        <v>0</v>
      </c>
      <c r="F17" s="147"/>
      <c r="G17" s="147"/>
      <c r="H17" s="147" t="e">
        <f t="shared" si="2"/>
        <v>#DIV/0!</v>
      </c>
      <c r="I17" s="115">
        <f>'94CK'!I38</f>
        <v>0</v>
      </c>
    </row>
    <row r="18" spans="1:9" ht="24" customHeight="1">
      <c r="A18" s="47" t="s">
        <v>15</v>
      </c>
      <c r="B18" s="37" t="s">
        <v>62</v>
      </c>
      <c r="C18" s="51">
        <v>27858</v>
      </c>
      <c r="D18" s="51">
        <f>C18</f>
        <v>27858</v>
      </c>
      <c r="E18" s="56"/>
      <c r="F18" s="147"/>
      <c r="G18" s="147"/>
      <c r="H18" s="147"/>
      <c r="I18" s="115">
        <f>'94CK'!I42</f>
        <v>0</v>
      </c>
    </row>
    <row r="19" spans="1:9" ht="33" customHeight="1">
      <c r="A19" s="47" t="s">
        <v>23</v>
      </c>
      <c r="B19" s="37" t="s">
        <v>24</v>
      </c>
      <c r="C19" s="37"/>
      <c r="D19" s="54"/>
      <c r="E19" s="56">
        <f>'94CK'!E31</f>
        <v>274715</v>
      </c>
      <c r="F19" s="147"/>
      <c r="G19" s="147"/>
      <c r="H19" s="147"/>
      <c r="I19" s="115">
        <f>'94CK'!I45</f>
        <v>255982</v>
      </c>
    </row>
    <row r="20" spans="1:9" ht="24" customHeight="1">
      <c r="A20" s="47" t="s">
        <v>25</v>
      </c>
      <c r="B20" s="37" t="s">
        <v>26</v>
      </c>
      <c r="C20" s="51">
        <v>54000</v>
      </c>
      <c r="D20" s="57">
        <f>C20</f>
        <v>54000</v>
      </c>
      <c r="E20" s="56">
        <f>'94CK'!E40</f>
        <v>14562.6</v>
      </c>
      <c r="F20" s="147">
        <f>SUM(E20/C20)*100</f>
        <v>26.96777777777778</v>
      </c>
      <c r="G20" s="147">
        <f>(E20/D20)*100</f>
        <v>26.96777777777778</v>
      </c>
      <c r="H20" s="147">
        <f>(E20/I20)*100</f>
        <v>78.81218340044163</v>
      </c>
      <c r="I20" s="115">
        <f>'94CK'!I40</f>
        <v>18477.6</v>
      </c>
    </row>
    <row r="21" spans="1:9" ht="30.75" customHeight="1">
      <c r="A21" s="47" t="s">
        <v>27</v>
      </c>
      <c r="B21" s="37" t="s">
        <v>73</v>
      </c>
      <c r="C21" s="146">
        <v>15837</v>
      </c>
      <c r="D21" s="67">
        <f>C21</f>
        <v>15837</v>
      </c>
      <c r="E21" s="56">
        <f>'94CK'!E41</f>
        <v>700</v>
      </c>
      <c r="F21" s="147"/>
      <c r="G21" s="147">
        <f>(E21/D21)*100</f>
        <v>4.420029045905158</v>
      </c>
      <c r="H21" s="147"/>
      <c r="I21" s="115">
        <f>'94CK'!I41</f>
        <v>829</v>
      </c>
    </row>
    <row r="22" spans="1:8" ht="30" customHeight="1">
      <c r="A22" s="47" t="s">
        <v>54</v>
      </c>
      <c r="B22" s="37" t="s">
        <v>55</v>
      </c>
      <c r="C22" s="37"/>
      <c r="D22" s="57">
        <v>14700</v>
      </c>
      <c r="E22" s="56"/>
      <c r="F22" s="147"/>
      <c r="G22" s="147"/>
      <c r="H22" s="147"/>
    </row>
    <row r="23" spans="1:9" ht="25.5" customHeight="1">
      <c r="A23" s="47" t="s">
        <v>11</v>
      </c>
      <c r="B23" s="37" t="s">
        <v>56</v>
      </c>
      <c r="C23" s="51">
        <f>C24+C28+C29+C32+C31</f>
        <v>941359</v>
      </c>
      <c r="D23" s="51">
        <f>D24+D28+D29+D32+D31+D33</f>
        <v>956059</v>
      </c>
      <c r="E23" s="51">
        <f>E24+E28+E29+E32+E31+E30</f>
        <v>199351</v>
      </c>
      <c r="F23" s="147">
        <f>SUM(E23/C23)*100</f>
        <v>21.176936747829465</v>
      </c>
      <c r="G23" s="147">
        <f>(E23/D23)*100</f>
        <v>20.851328213007776</v>
      </c>
      <c r="H23" s="147">
        <f>(E23/I23)*100</f>
        <v>95.35040560189792</v>
      </c>
      <c r="I23" s="51">
        <f>'95CK-1'!I10</f>
        <v>209072</v>
      </c>
    </row>
    <row r="24" spans="1:9" ht="24" customHeight="1">
      <c r="A24" s="47" t="s">
        <v>28</v>
      </c>
      <c r="B24" s="37" t="s">
        <v>32</v>
      </c>
      <c r="C24" s="51">
        <f>SUM(C25:C27)</f>
        <v>830288</v>
      </c>
      <c r="D24" s="51">
        <f>SUM(D25:D27)</f>
        <v>830288</v>
      </c>
      <c r="E24" s="51">
        <f>SUM(E25:E27)</f>
        <v>191522</v>
      </c>
      <c r="F24" s="147">
        <f>SUM(E24/C24)*100</f>
        <v>23.066935810224887</v>
      </c>
      <c r="G24" s="147">
        <f>(E24/D24)*100</f>
        <v>23.066935810224887</v>
      </c>
      <c r="H24" s="147">
        <f>(E24/I24)*100</f>
        <v>101.3204532709786</v>
      </c>
      <c r="I24" s="51">
        <f>'95CK-1'!I11</f>
        <v>189026</v>
      </c>
    </row>
    <row r="25" spans="1:9" ht="24" customHeight="1">
      <c r="A25" s="52">
        <v>1</v>
      </c>
      <c r="B25" s="53" t="s">
        <v>13</v>
      </c>
      <c r="C25" s="55">
        <v>149053</v>
      </c>
      <c r="D25" s="55">
        <f>C25</f>
        <v>149053</v>
      </c>
      <c r="E25" s="55">
        <f>'95CK-1'!E12</f>
        <v>20559</v>
      </c>
      <c r="F25" s="148">
        <f>SUM(E25/C25)*100</f>
        <v>13.793080313713915</v>
      </c>
      <c r="G25" s="148">
        <f>(E25/D25)*100</f>
        <v>13.793080313713915</v>
      </c>
      <c r="H25" s="148">
        <f>(E25/I25)*100</f>
        <v>133.6822940373236</v>
      </c>
      <c r="I25" s="115">
        <f>'95CK-1'!I12</f>
        <v>15379</v>
      </c>
    </row>
    <row r="26" spans="1:9" ht="24" customHeight="1">
      <c r="A26" s="52">
        <v>2</v>
      </c>
      <c r="B26" s="53" t="s">
        <v>14</v>
      </c>
      <c r="C26" s="55">
        <f>'95CK-1'!C16</f>
        <v>662335</v>
      </c>
      <c r="D26" s="55">
        <f>C26</f>
        <v>662335</v>
      </c>
      <c r="E26" s="55">
        <f>'95CK-1'!E16</f>
        <v>170963</v>
      </c>
      <c r="F26" s="148">
        <f>SUM(E26/C26)*100</f>
        <v>25.81216453909276</v>
      </c>
      <c r="G26" s="148">
        <f>(E26/D26)*100</f>
        <v>25.81216453909276</v>
      </c>
      <c r="H26" s="148">
        <f>(E26/I26)*100</f>
        <v>116.73733876859838</v>
      </c>
      <c r="I26" s="115">
        <f>'95CK-1'!I16</f>
        <v>146451</v>
      </c>
    </row>
    <row r="27" spans="1:9" ht="24" customHeight="1">
      <c r="A27" s="52">
        <v>3</v>
      </c>
      <c r="B27" s="53" t="s">
        <v>16</v>
      </c>
      <c r="C27" s="55">
        <f>'95CK-1'!C30</f>
        <v>18900</v>
      </c>
      <c r="D27" s="55">
        <f>C27</f>
        <v>18900</v>
      </c>
      <c r="E27" s="55"/>
      <c r="F27" s="148">
        <f>SUM(E27/C27)*100</f>
        <v>0</v>
      </c>
      <c r="G27" s="148">
        <f>(E27/D27)*100</f>
        <v>0</v>
      </c>
      <c r="H27" s="147"/>
      <c r="I27" s="115">
        <f>'95CK-1'!I30</f>
        <v>0</v>
      </c>
    </row>
    <row r="28" spans="1:8" ht="19.5" customHeight="1">
      <c r="A28" s="47" t="s">
        <v>10</v>
      </c>
      <c r="B28" s="37" t="s">
        <v>35</v>
      </c>
      <c r="C28" s="37"/>
      <c r="D28" s="55"/>
      <c r="E28" s="90"/>
      <c r="F28" s="147"/>
      <c r="G28" s="147"/>
      <c r="H28" s="147"/>
    </row>
    <row r="29" spans="1:8" ht="24" customHeight="1">
      <c r="A29" s="47" t="s">
        <v>15</v>
      </c>
      <c r="B29" s="37" t="s">
        <v>29</v>
      </c>
      <c r="C29" s="37"/>
      <c r="D29" s="55"/>
      <c r="E29" s="55">
        <v>0</v>
      </c>
      <c r="F29" s="147"/>
      <c r="G29" s="147"/>
      <c r="H29" s="147"/>
    </row>
    <row r="30" spans="1:8" ht="24" customHeight="1">
      <c r="A30" s="47" t="s">
        <v>23</v>
      </c>
      <c r="B30" s="37" t="s">
        <v>53</v>
      </c>
      <c r="C30" s="37"/>
      <c r="D30" s="55"/>
      <c r="E30" s="80">
        <f>'95CK-1'!E31</f>
        <v>0</v>
      </c>
      <c r="F30" s="147"/>
      <c r="G30" s="147"/>
      <c r="H30" s="147"/>
    </row>
    <row r="31" spans="1:9" ht="24" customHeight="1">
      <c r="A31" s="47" t="s">
        <v>25</v>
      </c>
      <c r="B31" s="37" t="s">
        <v>33</v>
      </c>
      <c r="C31" s="56">
        <f>'95CK-1'!C32</f>
        <v>111071</v>
      </c>
      <c r="D31" s="56">
        <f>C31</f>
        <v>111071</v>
      </c>
      <c r="E31" s="56">
        <f>'95CK-1'!E32</f>
        <v>7829</v>
      </c>
      <c r="F31" s="147">
        <f>SUM(E31/C31)*100</f>
        <v>7.048644560686408</v>
      </c>
      <c r="G31" s="147">
        <f>(E31/D31)*100</f>
        <v>7.048644560686408</v>
      </c>
      <c r="H31" s="147">
        <f>(E31/I31)*100</f>
        <v>39.05517310186571</v>
      </c>
      <c r="I31" s="115">
        <f>'95CK-1'!I32</f>
        <v>20046</v>
      </c>
    </row>
    <row r="32" spans="1:9" ht="24" customHeight="1">
      <c r="A32" s="47" t="s">
        <v>27</v>
      </c>
      <c r="B32" s="48" t="s">
        <v>58</v>
      </c>
      <c r="C32" s="37"/>
      <c r="D32" s="56"/>
      <c r="E32" s="56">
        <f>'95CK-1'!E36</f>
        <v>0</v>
      </c>
      <c r="F32" s="147"/>
      <c r="G32" s="147" t="e">
        <f>(E32/D32)*100</f>
        <v>#DIV/0!</v>
      </c>
      <c r="H32" s="147"/>
      <c r="I32" s="115">
        <f>'95CK-1'!I36</f>
        <v>0</v>
      </c>
    </row>
    <row r="33" spans="1:8" ht="31.5" customHeight="1">
      <c r="A33" s="47" t="s">
        <v>54</v>
      </c>
      <c r="B33" s="48" t="s">
        <v>64</v>
      </c>
      <c r="C33" s="91"/>
      <c r="D33" s="56">
        <f>'95CK-1'!D37</f>
        <v>14700</v>
      </c>
      <c r="E33" s="92"/>
      <c r="F33" s="149"/>
      <c r="G33" s="149"/>
      <c r="H33" s="149"/>
    </row>
  </sheetData>
  <sheetProtection/>
  <mergeCells count="12">
    <mergeCell ref="F7:H7"/>
    <mergeCell ref="C7:C8"/>
    <mergeCell ref="F1:H1"/>
    <mergeCell ref="A4:H4"/>
    <mergeCell ref="A1:B1"/>
    <mergeCell ref="E7:E8"/>
    <mergeCell ref="D7:D8"/>
    <mergeCell ref="B7:B8"/>
    <mergeCell ref="A7:A8"/>
    <mergeCell ref="F6:H6"/>
    <mergeCell ref="A2:B2"/>
    <mergeCell ref="A5:H5"/>
  </mergeCells>
  <printOptions/>
  <pageMargins left="0.5118110236220472" right="0.3937007874015748" top="0.5905511811023623" bottom="0.5905511811023623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zoomScale="150" zoomScaleNormal="150" zoomScalePageLayoutView="0" workbookViewId="0" topLeftCell="A1">
      <selection activeCell="I23" sqref="I1:I16384"/>
    </sheetView>
  </sheetViews>
  <sheetFormatPr defaultColWidth="10.8515625" defaultRowHeight="16.5" customHeight="1"/>
  <cols>
    <col min="1" max="1" width="5.140625" style="2" customWidth="1"/>
    <col min="2" max="2" width="39.140625" style="2" customWidth="1"/>
    <col min="3" max="3" width="10.421875" style="2" customWidth="1"/>
    <col min="4" max="4" width="11.421875" style="2" customWidth="1"/>
    <col min="5" max="5" width="10.7109375" style="2" customWidth="1"/>
    <col min="6" max="6" width="9.00390625" style="2" customWidth="1"/>
    <col min="7" max="7" width="9.28125" style="2" customWidth="1"/>
    <col min="8" max="8" width="9.7109375" style="2" customWidth="1"/>
    <col min="9" max="9" width="11.8515625" style="4" hidden="1" customWidth="1"/>
    <col min="10" max="16384" width="10.8515625" style="2" customWidth="1"/>
  </cols>
  <sheetData>
    <row r="1" spans="1:8" ht="16.5" customHeight="1">
      <c r="A1" s="152" t="s">
        <v>78</v>
      </c>
      <c r="B1" s="152"/>
      <c r="C1" s="3"/>
      <c r="D1" s="3"/>
      <c r="G1" s="167" t="s">
        <v>0</v>
      </c>
      <c r="H1" s="167"/>
    </row>
    <row r="2" spans="1:4" ht="17.25" customHeight="1">
      <c r="A2" s="162" t="s">
        <v>70</v>
      </c>
      <c r="B2" s="162"/>
      <c r="C2" s="5"/>
      <c r="D2" s="5"/>
    </row>
    <row r="3" spans="1:8" ht="19.5" customHeight="1" hidden="1">
      <c r="A3" s="93"/>
      <c r="B3" s="93"/>
      <c r="C3" s="5"/>
      <c r="D3" s="5"/>
      <c r="E3" s="6"/>
      <c r="F3" s="6"/>
      <c r="G3" s="6"/>
      <c r="H3" s="6"/>
    </row>
    <row r="4" spans="1:8" ht="14.25" customHeight="1">
      <c r="A4" s="93"/>
      <c r="B4" s="93"/>
      <c r="C4" s="5"/>
      <c r="D4" s="5"/>
      <c r="E4" s="6"/>
      <c r="F4" s="6"/>
      <c r="G4" s="6"/>
      <c r="H4" s="6"/>
    </row>
    <row r="5" spans="1:8" ht="22.5" customHeight="1">
      <c r="A5" s="168" t="s">
        <v>92</v>
      </c>
      <c r="B5" s="168"/>
      <c r="C5" s="168"/>
      <c r="D5" s="168"/>
      <c r="E5" s="168"/>
      <c r="F5" s="168"/>
      <c r="G5" s="168"/>
      <c r="H5" s="168"/>
    </row>
    <row r="6" spans="1:8" ht="21.75" customHeight="1">
      <c r="A6" s="165" t="str">
        <f>'93ck'!A5:H5</f>
        <v>(Kèm theo Quyết định số 548/QĐ-UBND ngày 24/4/2024 của UBND thành phố)</v>
      </c>
      <c r="B6" s="165"/>
      <c r="C6" s="165"/>
      <c r="D6" s="165"/>
      <c r="E6" s="165"/>
      <c r="F6" s="165"/>
      <c r="G6" s="165"/>
      <c r="H6" s="165"/>
    </row>
    <row r="7" spans="3:8" ht="21" customHeight="1">
      <c r="C7" s="7"/>
      <c r="E7" s="161"/>
      <c r="F7" s="161"/>
      <c r="G7" s="128" t="s">
        <v>76</v>
      </c>
      <c r="H7" s="128"/>
    </row>
    <row r="8" spans="1:9" s="9" customFormat="1" ht="14.25" customHeight="1">
      <c r="A8" s="159" t="s">
        <v>94</v>
      </c>
      <c r="B8" s="157" t="s">
        <v>95</v>
      </c>
      <c r="C8" s="155" t="s">
        <v>97</v>
      </c>
      <c r="D8" s="155" t="s">
        <v>98</v>
      </c>
      <c r="E8" s="153" t="s">
        <v>96</v>
      </c>
      <c r="F8" s="164" t="s">
        <v>42</v>
      </c>
      <c r="G8" s="164"/>
      <c r="H8" s="164"/>
      <c r="I8" s="166" t="s">
        <v>104</v>
      </c>
    </row>
    <row r="9" spans="1:9" s="9" customFormat="1" ht="63.75" customHeight="1">
      <c r="A9" s="160"/>
      <c r="B9" s="158"/>
      <c r="C9" s="156"/>
      <c r="D9" s="156" t="s">
        <v>36</v>
      </c>
      <c r="E9" s="154"/>
      <c r="F9" s="69" t="s">
        <v>97</v>
      </c>
      <c r="G9" s="69" t="s">
        <v>99</v>
      </c>
      <c r="H9" s="68" t="s">
        <v>37</v>
      </c>
      <c r="I9" s="166"/>
    </row>
    <row r="10" spans="1:9" s="127" customFormat="1" ht="15.75" customHeight="1">
      <c r="A10" s="125" t="s">
        <v>1</v>
      </c>
      <c r="B10" s="125" t="s">
        <v>11</v>
      </c>
      <c r="C10" s="125">
        <v>1</v>
      </c>
      <c r="D10" s="125">
        <v>2</v>
      </c>
      <c r="E10" s="125">
        <v>3</v>
      </c>
      <c r="F10" s="125">
        <v>4</v>
      </c>
      <c r="G10" s="125">
        <v>5</v>
      </c>
      <c r="H10" s="125">
        <v>6</v>
      </c>
      <c r="I10" s="126"/>
    </row>
    <row r="11" spans="1:9" s="30" customFormat="1" ht="27.75" customHeight="1">
      <c r="A11" s="8" t="s">
        <v>1</v>
      </c>
      <c r="B11" s="31" t="s">
        <v>105</v>
      </c>
      <c r="C11" s="10">
        <f>C12+C27+C28+C29+C30+C31+C32+C33</f>
        <v>1087809</v>
      </c>
      <c r="D11" s="10">
        <f>D12+D27+D28+D29+D30+D31+D32+D33</f>
        <v>1123009</v>
      </c>
      <c r="E11" s="10">
        <f>E12+E27+E28+E29+E30+E31</f>
        <v>601732</v>
      </c>
      <c r="F11" s="140">
        <f aca="true" t="shared" si="0" ref="F11:F18">(E11/C11)*100</f>
        <v>55.31596079826514</v>
      </c>
      <c r="G11" s="140">
        <f aca="true" t="shared" si="1" ref="G11:G18">(E11/D11)*100</f>
        <v>53.58211732942478</v>
      </c>
      <c r="H11" s="140">
        <f aca="true" t="shared" si="2" ref="H11:H24">(E11/I11)*100</f>
        <v>105.79475467365715</v>
      </c>
      <c r="I11" s="10">
        <f>I12+I27+I28+I29+I30+I31</f>
        <v>568773</v>
      </c>
    </row>
    <row r="12" spans="1:9" ht="23.25" customHeight="1">
      <c r="A12" s="8" t="s">
        <v>2</v>
      </c>
      <c r="B12" s="31" t="s">
        <v>43</v>
      </c>
      <c r="C12" s="10">
        <f>C13+C26</f>
        <v>394500</v>
      </c>
      <c r="D12" s="10">
        <f>D13+D26</f>
        <v>415000</v>
      </c>
      <c r="E12" s="10">
        <f>E13+E26</f>
        <v>127493</v>
      </c>
      <c r="F12" s="140">
        <f t="shared" si="0"/>
        <v>32.317617237008875</v>
      </c>
      <c r="G12" s="140">
        <f t="shared" si="1"/>
        <v>30.72120481927711</v>
      </c>
      <c r="H12" s="140">
        <f t="shared" si="2"/>
        <v>100.29026777005127</v>
      </c>
      <c r="I12" s="10">
        <f>I13+I26</f>
        <v>127124</v>
      </c>
    </row>
    <row r="13" spans="1:9" ht="24" customHeight="1">
      <c r="A13" s="8" t="s">
        <v>44</v>
      </c>
      <c r="B13" s="32" t="s">
        <v>45</v>
      </c>
      <c r="C13" s="12">
        <f>C14+C20+C21+C22+C23+C24+C25</f>
        <v>304500</v>
      </c>
      <c r="D13" s="12">
        <f>D14+D20+D21+D22+D23+D24+D25</f>
        <v>310500</v>
      </c>
      <c r="E13" s="12">
        <f>E14+E20+E21+E22+E23+E24+E25</f>
        <v>103222</v>
      </c>
      <c r="F13" s="140">
        <f t="shared" si="0"/>
        <v>33.89885057471264</v>
      </c>
      <c r="G13" s="140">
        <f t="shared" si="1"/>
        <v>33.24380032206119</v>
      </c>
      <c r="H13" s="140">
        <f t="shared" si="2"/>
        <v>107.15679760817207</v>
      </c>
      <c r="I13" s="12">
        <f>I14+I20+I21+I22+I23+I24+I25</f>
        <v>96328</v>
      </c>
    </row>
    <row r="14" spans="1:9" ht="21" customHeight="1">
      <c r="A14" s="33">
        <v>1</v>
      </c>
      <c r="B14" s="34" t="s">
        <v>46</v>
      </c>
      <c r="C14" s="13">
        <f>SUM(C15:C18)</f>
        <v>120000</v>
      </c>
      <c r="D14" s="13">
        <f>SUM(D15:D18)</f>
        <v>120000</v>
      </c>
      <c r="E14" s="13">
        <f>SUM(E15:E18)</f>
        <v>33473</v>
      </c>
      <c r="F14" s="141">
        <f t="shared" si="0"/>
        <v>27.894166666666663</v>
      </c>
      <c r="G14" s="141">
        <f t="shared" si="1"/>
        <v>27.894166666666663</v>
      </c>
      <c r="H14" s="141">
        <f t="shared" si="2"/>
        <v>110.0289264348169</v>
      </c>
      <c r="I14" s="14">
        <f>SUM(I15:I19)</f>
        <v>30422</v>
      </c>
    </row>
    <row r="15" spans="1:9" s="17" customFormat="1" ht="18" customHeight="1">
      <c r="A15" s="59" t="s">
        <v>6</v>
      </c>
      <c r="B15" s="15" t="s">
        <v>48</v>
      </c>
      <c r="C15" s="16">
        <v>26500</v>
      </c>
      <c r="D15" s="16">
        <f>C15</f>
        <v>26500</v>
      </c>
      <c r="E15" s="16">
        <v>7686</v>
      </c>
      <c r="F15" s="142">
        <f t="shared" si="0"/>
        <v>29.003773584905662</v>
      </c>
      <c r="G15" s="142">
        <f t="shared" si="1"/>
        <v>29.003773584905662</v>
      </c>
      <c r="H15" s="142">
        <f t="shared" si="2"/>
        <v>111.91030867792662</v>
      </c>
      <c r="I15" s="29">
        <v>6868</v>
      </c>
    </row>
    <row r="16" spans="1:9" s="17" customFormat="1" ht="18" customHeight="1">
      <c r="A16" s="59" t="s">
        <v>6</v>
      </c>
      <c r="B16" s="15" t="s">
        <v>47</v>
      </c>
      <c r="C16" s="16">
        <v>84100</v>
      </c>
      <c r="D16" s="16">
        <f>C16</f>
        <v>84100</v>
      </c>
      <c r="E16" s="16">
        <v>23883</v>
      </c>
      <c r="F16" s="142">
        <f t="shared" si="0"/>
        <v>28.39833531510107</v>
      </c>
      <c r="G16" s="142">
        <f t="shared" si="1"/>
        <v>28.39833531510107</v>
      </c>
      <c r="H16" s="142">
        <f t="shared" si="2"/>
        <v>114.19623218896433</v>
      </c>
      <c r="I16" s="29">
        <v>20914</v>
      </c>
    </row>
    <row r="17" spans="1:9" s="17" customFormat="1" ht="18" customHeight="1">
      <c r="A17" s="59" t="s">
        <v>6</v>
      </c>
      <c r="B17" s="15" t="s">
        <v>49</v>
      </c>
      <c r="C17" s="16">
        <v>400</v>
      </c>
      <c r="D17" s="16">
        <f>C17</f>
        <v>400</v>
      </c>
      <c r="E17" s="16">
        <v>154</v>
      </c>
      <c r="F17" s="142">
        <f t="shared" si="0"/>
        <v>38.5</v>
      </c>
      <c r="G17" s="142">
        <f t="shared" si="1"/>
        <v>38.5</v>
      </c>
      <c r="H17" s="142">
        <f t="shared" si="2"/>
        <v>223.18840579710147</v>
      </c>
      <c r="I17" s="29">
        <v>69</v>
      </c>
    </row>
    <row r="18" spans="1:9" s="17" customFormat="1" ht="18" customHeight="1">
      <c r="A18" s="59" t="s">
        <v>6</v>
      </c>
      <c r="B18" s="15" t="s">
        <v>72</v>
      </c>
      <c r="C18" s="16">
        <v>9000</v>
      </c>
      <c r="D18" s="16">
        <f>C18</f>
        <v>9000</v>
      </c>
      <c r="E18" s="16">
        <v>1750</v>
      </c>
      <c r="F18" s="142">
        <f t="shared" si="0"/>
        <v>19.444444444444446</v>
      </c>
      <c r="G18" s="142">
        <f t="shared" si="1"/>
        <v>19.444444444444446</v>
      </c>
      <c r="H18" s="142">
        <f t="shared" si="2"/>
        <v>68.06690003889537</v>
      </c>
      <c r="I18" s="29">
        <v>2571</v>
      </c>
    </row>
    <row r="19" spans="1:9" s="17" customFormat="1" ht="18" customHeight="1" hidden="1">
      <c r="A19" s="59" t="s">
        <v>6</v>
      </c>
      <c r="B19" s="15" t="s">
        <v>74</v>
      </c>
      <c r="C19" s="16"/>
      <c r="D19" s="16"/>
      <c r="E19" s="16"/>
      <c r="F19" s="142"/>
      <c r="G19" s="142"/>
      <c r="H19" s="142"/>
      <c r="I19" s="29"/>
    </row>
    <row r="20" spans="1:9" ht="21.75" customHeight="1">
      <c r="A20" s="35">
        <v>2</v>
      </c>
      <c r="B20" s="34" t="s">
        <v>3</v>
      </c>
      <c r="C20" s="18">
        <v>51000</v>
      </c>
      <c r="D20" s="18">
        <f>C20</f>
        <v>51000</v>
      </c>
      <c r="E20" s="18">
        <v>13696</v>
      </c>
      <c r="F20" s="141">
        <f aca="true" t="shared" si="3" ref="F20:F26">(E20/C20)*100</f>
        <v>26.854901960784318</v>
      </c>
      <c r="G20" s="141">
        <f aca="true" t="shared" si="4" ref="G20:G26">(E20/D20)*100</f>
        <v>26.854901960784318</v>
      </c>
      <c r="H20" s="141">
        <f t="shared" si="2"/>
        <v>123.3540484553724</v>
      </c>
      <c r="I20" s="28">
        <v>11103</v>
      </c>
    </row>
    <row r="21" spans="1:9" ht="21.75" customHeight="1">
      <c r="A21" s="35">
        <v>3</v>
      </c>
      <c r="B21" s="34" t="s">
        <v>4</v>
      </c>
      <c r="C21" s="18">
        <v>1500</v>
      </c>
      <c r="D21" s="18">
        <f>C21</f>
        <v>1500</v>
      </c>
      <c r="E21" s="18">
        <v>393</v>
      </c>
      <c r="F21" s="141">
        <f t="shared" si="3"/>
        <v>26.200000000000003</v>
      </c>
      <c r="G21" s="141">
        <f t="shared" si="4"/>
        <v>26.200000000000003</v>
      </c>
      <c r="H21" s="141">
        <f t="shared" si="2"/>
        <v>207.93650793650795</v>
      </c>
      <c r="I21" s="28">
        <v>189</v>
      </c>
    </row>
    <row r="22" spans="1:9" ht="21.75" customHeight="1">
      <c r="A22" s="35">
        <v>4</v>
      </c>
      <c r="B22" s="34" t="s">
        <v>50</v>
      </c>
      <c r="C22" s="18">
        <v>85000</v>
      </c>
      <c r="D22" s="18">
        <v>88000</v>
      </c>
      <c r="E22" s="18">
        <v>34811</v>
      </c>
      <c r="F22" s="141">
        <f t="shared" si="3"/>
        <v>40.95411764705882</v>
      </c>
      <c r="G22" s="141">
        <f t="shared" si="4"/>
        <v>39.55795454545454</v>
      </c>
      <c r="H22" s="141">
        <f t="shared" si="2"/>
        <v>97.24829589898313</v>
      </c>
      <c r="I22" s="28">
        <v>35796</v>
      </c>
    </row>
    <row r="23" spans="1:9" ht="21.75" customHeight="1">
      <c r="A23" s="35">
        <v>5</v>
      </c>
      <c r="B23" s="34" t="s">
        <v>5</v>
      </c>
      <c r="C23" s="13">
        <v>18000</v>
      </c>
      <c r="D23" s="13">
        <f>C23</f>
        <v>18000</v>
      </c>
      <c r="E23" s="18">
        <v>5721</v>
      </c>
      <c r="F23" s="141">
        <f t="shared" si="3"/>
        <v>31.783333333333335</v>
      </c>
      <c r="G23" s="141">
        <f t="shared" si="4"/>
        <v>31.783333333333335</v>
      </c>
      <c r="H23" s="141">
        <f t="shared" si="2"/>
        <v>82.4114088159032</v>
      </c>
      <c r="I23" s="28">
        <v>6942</v>
      </c>
    </row>
    <row r="24" spans="1:9" ht="21.75" customHeight="1">
      <c r="A24" s="35">
        <v>6</v>
      </c>
      <c r="B24" s="34" t="s">
        <v>7</v>
      </c>
      <c r="C24" s="18">
        <v>4000</v>
      </c>
      <c r="D24" s="18">
        <f>C24</f>
        <v>4000</v>
      </c>
      <c r="E24" s="18">
        <v>577</v>
      </c>
      <c r="F24" s="141">
        <f t="shared" si="3"/>
        <v>14.424999999999999</v>
      </c>
      <c r="G24" s="141">
        <f t="shared" si="4"/>
        <v>14.424999999999999</v>
      </c>
      <c r="H24" s="141">
        <f t="shared" si="2"/>
        <v>67.80258519388954</v>
      </c>
      <c r="I24" s="28">
        <v>851</v>
      </c>
    </row>
    <row r="25" spans="1:9" ht="18.75" customHeight="1">
      <c r="A25" s="35">
        <v>7</v>
      </c>
      <c r="B25" s="34" t="s">
        <v>9</v>
      </c>
      <c r="C25" s="18">
        <v>25000</v>
      </c>
      <c r="D25" s="18">
        <v>28000</v>
      </c>
      <c r="E25" s="18">
        <v>14551</v>
      </c>
      <c r="F25" s="141">
        <f t="shared" si="3"/>
        <v>58.204</v>
      </c>
      <c r="G25" s="141">
        <f t="shared" si="4"/>
        <v>51.96785714285714</v>
      </c>
      <c r="H25" s="141">
        <f aca="true" t="shared" si="5" ref="H25:H31">(E25/I25)*100</f>
        <v>131.98185941043084</v>
      </c>
      <c r="I25" s="28">
        <v>11025</v>
      </c>
    </row>
    <row r="26" spans="1:9" s="11" customFormat="1" ht="21" customHeight="1">
      <c r="A26" s="8" t="s">
        <v>51</v>
      </c>
      <c r="B26" s="32" t="s">
        <v>8</v>
      </c>
      <c r="C26" s="19">
        <v>90000</v>
      </c>
      <c r="D26" s="19">
        <v>104500</v>
      </c>
      <c r="E26" s="19">
        <v>24271</v>
      </c>
      <c r="F26" s="140">
        <f t="shared" si="3"/>
        <v>26.96777777777778</v>
      </c>
      <c r="G26" s="140">
        <f t="shared" si="4"/>
        <v>23.225837320574165</v>
      </c>
      <c r="H26" s="140">
        <f t="shared" si="5"/>
        <v>78.81218340044161</v>
      </c>
      <c r="I26" s="20">
        <v>30796</v>
      </c>
    </row>
    <row r="27" spans="1:9" s="11" customFormat="1" ht="33" customHeight="1" hidden="1">
      <c r="A27" s="8"/>
      <c r="B27" s="32" t="s">
        <v>61</v>
      </c>
      <c r="C27" s="19"/>
      <c r="D27" s="19"/>
      <c r="E27" s="19"/>
      <c r="F27" s="140"/>
      <c r="G27" s="140"/>
      <c r="H27" s="140" t="e">
        <f t="shared" si="5"/>
        <v>#DIV/0!</v>
      </c>
      <c r="I27" s="94"/>
    </row>
    <row r="28" spans="1:9" s="11" customFormat="1" ht="33.75" customHeight="1">
      <c r="A28" s="8" t="s">
        <v>10</v>
      </c>
      <c r="B28" s="32" t="s">
        <v>60</v>
      </c>
      <c r="C28" s="19"/>
      <c r="D28" s="19"/>
      <c r="E28" s="19">
        <v>1210</v>
      </c>
      <c r="F28" s="143"/>
      <c r="G28" s="143"/>
      <c r="H28" s="140"/>
      <c r="I28" s="21">
        <v>1029</v>
      </c>
    </row>
    <row r="29" spans="1:9" s="11" customFormat="1" ht="21.75" customHeight="1">
      <c r="A29" s="45" t="s">
        <v>15</v>
      </c>
      <c r="B29" s="60" t="s">
        <v>73</v>
      </c>
      <c r="C29" s="39">
        <v>15837</v>
      </c>
      <c r="D29" s="19">
        <f>C29</f>
        <v>15837</v>
      </c>
      <c r="E29" s="39">
        <v>700</v>
      </c>
      <c r="F29" s="140">
        <f>E29/C29%</f>
        <v>4.420029045905158</v>
      </c>
      <c r="G29" s="140">
        <f>(E29/D29)*100</f>
        <v>4.420029045905158</v>
      </c>
      <c r="H29" s="140">
        <f t="shared" si="5"/>
        <v>84.43908323281062</v>
      </c>
      <c r="I29" s="11">
        <v>829</v>
      </c>
    </row>
    <row r="30" spans="1:9" s="11" customFormat="1" ht="26.25" customHeight="1">
      <c r="A30" s="45" t="s">
        <v>23</v>
      </c>
      <c r="B30" s="60" t="s">
        <v>20</v>
      </c>
      <c r="C30" s="39">
        <v>649614</v>
      </c>
      <c r="D30" s="19">
        <f>C30</f>
        <v>649614</v>
      </c>
      <c r="E30" s="23">
        <v>197614</v>
      </c>
      <c r="F30" s="140">
        <f>E30/C30%</f>
        <v>30.420218776073174</v>
      </c>
      <c r="G30" s="140">
        <f>E30/D30%</f>
        <v>30.420218776073174</v>
      </c>
      <c r="H30" s="140">
        <f t="shared" si="5"/>
        <v>107.5105136309974</v>
      </c>
      <c r="I30" s="65">
        <v>183809</v>
      </c>
    </row>
    <row r="31" spans="1:9" s="11" customFormat="1" ht="29.25" customHeight="1">
      <c r="A31" s="45" t="s">
        <v>25</v>
      </c>
      <c r="B31" s="60" t="s">
        <v>24</v>
      </c>
      <c r="C31" s="39"/>
      <c r="D31" s="19"/>
      <c r="E31" s="23">
        <v>274715</v>
      </c>
      <c r="F31" s="141"/>
      <c r="G31" s="140"/>
      <c r="H31" s="140">
        <f t="shared" si="5"/>
        <v>107.31809267839145</v>
      </c>
      <c r="I31" s="65">
        <v>255982</v>
      </c>
    </row>
    <row r="32" spans="1:9" s="11" customFormat="1" ht="29.25" customHeight="1">
      <c r="A32" s="45" t="s">
        <v>27</v>
      </c>
      <c r="B32" s="60" t="s">
        <v>62</v>
      </c>
      <c r="C32" s="39">
        <v>27858</v>
      </c>
      <c r="D32" s="19">
        <v>27858</v>
      </c>
      <c r="E32" s="23"/>
      <c r="F32" s="141"/>
      <c r="G32" s="140"/>
      <c r="H32" s="140"/>
      <c r="I32" s="46"/>
    </row>
    <row r="33" spans="1:9" s="11" customFormat="1" ht="29.25" customHeight="1">
      <c r="A33" s="45" t="s">
        <v>54</v>
      </c>
      <c r="B33" s="60" t="s">
        <v>63</v>
      </c>
      <c r="C33" s="39"/>
      <c r="D33" s="19">
        <v>14700</v>
      </c>
      <c r="E33" s="23"/>
      <c r="F33" s="141"/>
      <c r="G33" s="140"/>
      <c r="H33" s="140"/>
      <c r="I33" s="46"/>
    </row>
    <row r="34" spans="1:9" s="62" customFormat="1" ht="36" customHeight="1">
      <c r="A34" s="8" t="s">
        <v>11</v>
      </c>
      <c r="B34" s="31" t="s">
        <v>57</v>
      </c>
      <c r="C34" s="23">
        <f>C35+C38+C40+C41+C42+C43+C44+C45</f>
        <v>941359</v>
      </c>
      <c r="D34" s="23">
        <f>D35+D38+D40+D41+D42+D43+D44+D45</f>
        <v>956059</v>
      </c>
      <c r="E34" s="23">
        <f>E35+E38+E40+E41+E42+E43+E44+E45</f>
        <v>566533.24</v>
      </c>
      <c r="F34" s="144">
        <f>(E34/C34)*100</f>
        <v>60.18248510929411</v>
      </c>
      <c r="G34" s="144">
        <f>(E34/D34)*100</f>
        <v>59.25714208014359</v>
      </c>
      <c r="H34" s="144">
        <f aca="true" t="shared" si="6" ref="H34:H41">(E34/I34)*100</f>
        <v>105.95747761637004</v>
      </c>
      <c r="I34" s="61">
        <f>I35+I38+I40+I41+I44+I45</f>
        <v>534679.81</v>
      </c>
    </row>
    <row r="35" spans="1:9" ht="32.25" customHeight="1">
      <c r="A35" s="8" t="s">
        <v>2</v>
      </c>
      <c r="B35" s="60" t="s">
        <v>17</v>
      </c>
      <c r="C35" s="24">
        <f>C36+C37</f>
        <v>194050</v>
      </c>
      <c r="D35" s="24">
        <f>D36+D37</f>
        <v>194050</v>
      </c>
      <c r="E35" s="24">
        <f>E36+E37</f>
        <v>78941.64</v>
      </c>
      <c r="F35" s="140">
        <f>(E35/C35)*100</f>
        <v>40.68108219531049</v>
      </c>
      <c r="G35" s="140">
        <f>(E35/D35)*100</f>
        <v>40.68108219531049</v>
      </c>
      <c r="H35" s="140">
        <f t="shared" si="6"/>
        <v>104.44473640027199</v>
      </c>
      <c r="I35" s="27">
        <f>I36+I37</f>
        <v>75582.20999999999</v>
      </c>
    </row>
    <row r="36" spans="1:9" ht="32.25" customHeight="1">
      <c r="A36" s="35">
        <v>1</v>
      </c>
      <c r="B36" s="53" t="s">
        <v>19</v>
      </c>
      <c r="C36" s="22">
        <f>'93ck'!C12</f>
        <v>112300</v>
      </c>
      <c r="D36" s="22">
        <f>C36</f>
        <v>112300</v>
      </c>
      <c r="E36" s="22">
        <f>(E15+E16+E17+E20+E21)*47%</f>
        <v>21531.64</v>
      </c>
      <c r="F36" s="141">
        <f>(E36/C36)*100</f>
        <v>19.173321460373998</v>
      </c>
      <c r="G36" s="141">
        <f>(E36/D36)*100</f>
        <v>19.173321460373998</v>
      </c>
      <c r="H36" s="141">
        <f t="shared" si="6"/>
        <v>117.03752906011293</v>
      </c>
      <c r="I36" s="26">
        <f>(I21+I20+I17+I16+I15)*47%</f>
        <v>18397.21</v>
      </c>
    </row>
    <row r="37" spans="1:9" ht="30" customHeight="1">
      <c r="A37" s="35">
        <v>2</v>
      </c>
      <c r="B37" s="53" t="s">
        <v>18</v>
      </c>
      <c r="C37" s="22">
        <f>'93ck'!C13</f>
        <v>81750</v>
      </c>
      <c r="D37" s="22">
        <f>C37</f>
        <v>81750</v>
      </c>
      <c r="E37" s="22">
        <f>E24+E22+E18+E25+E23</f>
        <v>57410</v>
      </c>
      <c r="F37" s="141">
        <f>(E37/C37)*100</f>
        <v>70.22629969418959</v>
      </c>
      <c r="G37" s="141">
        <f>(E37/D37)*100</f>
        <v>70.22629969418959</v>
      </c>
      <c r="H37" s="141">
        <f t="shared" si="6"/>
        <v>100.39345982338025</v>
      </c>
      <c r="I37" s="25">
        <f>+I24+I22+I18+I23+I25</f>
        <v>57185</v>
      </c>
    </row>
    <row r="38" spans="1:9" ht="22.5" customHeight="1" hidden="1">
      <c r="A38" s="1" t="s">
        <v>10</v>
      </c>
      <c r="B38" s="37" t="s">
        <v>31</v>
      </c>
      <c r="C38" s="24">
        <f>C39</f>
        <v>0</v>
      </c>
      <c r="D38" s="24">
        <f>D39</f>
        <v>0</v>
      </c>
      <c r="E38" s="23">
        <f>E39</f>
        <v>0</v>
      </c>
      <c r="F38" s="140"/>
      <c r="G38" s="140"/>
      <c r="H38" s="140" t="e">
        <f t="shared" si="6"/>
        <v>#DIV/0!</v>
      </c>
      <c r="I38" s="27">
        <f>I39</f>
        <v>0</v>
      </c>
    </row>
    <row r="39" spans="1:9" ht="25.5" customHeight="1" hidden="1">
      <c r="A39" s="35">
        <v>1</v>
      </c>
      <c r="B39" s="36" t="s">
        <v>52</v>
      </c>
      <c r="C39" s="22"/>
      <c r="D39" s="22"/>
      <c r="E39" s="22">
        <f>E27*47%</f>
        <v>0</v>
      </c>
      <c r="F39" s="141"/>
      <c r="G39" s="141"/>
      <c r="H39" s="141" t="e">
        <f t="shared" si="6"/>
        <v>#DIV/0!</v>
      </c>
      <c r="I39" s="25">
        <f>I27*47%</f>
        <v>0</v>
      </c>
    </row>
    <row r="40" spans="1:9" ht="24.75" customHeight="1">
      <c r="A40" s="8" t="s">
        <v>10</v>
      </c>
      <c r="B40" s="31" t="s">
        <v>8</v>
      </c>
      <c r="C40" s="23">
        <f>'93ck'!C20</f>
        <v>54000</v>
      </c>
      <c r="D40" s="23">
        <f>C40</f>
        <v>54000</v>
      </c>
      <c r="E40" s="23">
        <f>E26*60%</f>
        <v>14562.6</v>
      </c>
      <c r="F40" s="140">
        <f>(E40/C40)*100</f>
        <v>26.96777777777778</v>
      </c>
      <c r="G40" s="140">
        <f>(E40/D40)*100</f>
        <v>26.96777777777778</v>
      </c>
      <c r="H40" s="140">
        <f t="shared" si="6"/>
        <v>78.81218340044163</v>
      </c>
      <c r="I40" s="42">
        <f>I26*60%</f>
        <v>18477.6</v>
      </c>
    </row>
    <row r="41" spans="1:9" ht="24.75" customHeight="1">
      <c r="A41" s="8" t="s">
        <v>15</v>
      </c>
      <c r="B41" s="60" t="s">
        <v>73</v>
      </c>
      <c r="C41" s="23">
        <v>15837</v>
      </c>
      <c r="D41" s="19">
        <f>C41</f>
        <v>15837</v>
      </c>
      <c r="E41" s="23">
        <f>E29</f>
        <v>700</v>
      </c>
      <c r="F41" s="140">
        <f>E41/C41%</f>
        <v>4.420029045905158</v>
      </c>
      <c r="G41" s="140">
        <f>(E41/D41)*100</f>
        <v>4.420029045905158</v>
      </c>
      <c r="H41" s="140">
        <f t="shared" si="6"/>
        <v>84.43908323281062</v>
      </c>
      <c r="I41" s="42">
        <f>I29</f>
        <v>829</v>
      </c>
    </row>
    <row r="42" spans="1:9" ht="24.75" customHeight="1">
      <c r="A42" s="1" t="s">
        <v>23</v>
      </c>
      <c r="B42" s="60" t="s">
        <v>62</v>
      </c>
      <c r="C42" s="23">
        <v>27858</v>
      </c>
      <c r="D42" s="19">
        <f>C42</f>
        <v>27858</v>
      </c>
      <c r="E42" s="23"/>
      <c r="F42" s="140"/>
      <c r="G42" s="140"/>
      <c r="H42" s="140"/>
      <c r="I42" s="64"/>
    </row>
    <row r="43" spans="1:8" ht="28.5">
      <c r="A43" s="8" t="s">
        <v>25</v>
      </c>
      <c r="B43" s="60" t="s">
        <v>64</v>
      </c>
      <c r="C43" s="41"/>
      <c r="D43" s="19">
        <f>'93ck'!D22</f>
        <v>14700</v>
      </c>
      <c r="E43" s="41"/>
      <c r="F43" s="145"/>
      <c r="G43" s="145"/>
      <c r="H43" s="145"/>
    </row>
    <row r="44" spans="1:9" ht="27.75" customHeight="1">
      <c r="A44" s="8" t="s">
        <v>27</v>
      </c>
      <c r="B44" s="60" t="s">
        <v>20</v>
      </c>
      <c r="C44" s="24">
        <f>C30</f>
        <v>649614</v>
      </c>
      <c r="D44" s="24">
        <f>C44</f>
        <v>649614</v>
      </c>
      <c r="E44" s="24">
        <f>E30</f>
        <v>197614</v>
      </c>
      <c r="F44" s="145"/>
      <c r="G44" s="145"/>
      <c r="H44" s="145"/>
      <c r="I44" s="27">
        <f>I30</f>
        <v>183809</v>
      </c>
    </row>
    <row r="45" spans="1:9" ht="31.5" customHeight="1">
      <c r="A45" s="8" t="s">
        <v>54</v>
      </c>
      <c r="B45" s="60" t="s">
        <v>24</v>
      </c>
      <c r="C45" s="63"/>
      <c r="D45" s="63"/>
      <c r="E45" s="24">
        <f>E31</f>
        <v>274715</v>
      </c>
      <c r="F45" s="145"/>
      <c r="G45" s="145"/>
      <c r="H45" s="145"/>
      <c r="I45" s="65">
        <f>I31</f>
        <v>255982</v>
      </c>
    </row>
  </sheetData>
  <sheetProtection/>
  <mergeCells count="13">
    <mergeCell ref="F8:H8"/>
    <mergeCell ref="E8:E9"/>
    <mergeCell ref="A5:H5"/>
    <mergeCell ref="A6:H6"/>
    <mergeCell ref="D8:D9"/>
    <mergeCell ref="E7:F7"/>
    <mergeCell ref="I8:I9"/>
    <mergeCell ref="A1:B1"/>
    <mergeCell ref="A2:B2"/>
    <mergeCell ref="C8:C9"/>
    <mergeCell ref="A8:A9"/>
    <mergeCell ref="B8:B9"/>
    <mergeCell ref="G1:H1"/>
  </mergeCells>
  <printOptions/>
  <pageMargins left="0.5905511811023623" right="0.3937007874015748" top="0.5905511811023623" bottom="0.5905511811023623" header="0.5118110236220472" footer="0.35433070866141736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="150" zoomScaleNormal="150" zoomScalePageLayoutView="0" workbookViewId="0" topLeftCell="A1">
      <selection activeCell="L11" sqref="L11"/>
    </sheetView>
  </sheetViews>
  <sheetFormatPr defaultColWidth="9.140625" defaultRowHeight="15"/>
  <cols>
    <col min="1" max="1" width="4.00390625" style="73" customWidth="1"/>
    <col min="2" max="2" width="30.8515625" style="70" customWidth="1"/>
    <col min="3" max="3" width="10.28125" style="70" customWidth="1"/>
    <col min="4" max="4" width="10.7109375" style="70" customWidth="1"/>
    <col min="5" max="5" width="10.28125" style="71" customWidth="1"/>
    <col min="6" max="6" width="8.28125" style="71" customWidth="1"/>
    <col min="7" max="7" width="8.421875" style="71" customWidth="1"/>
    <col min="8" max="8" width="8.8515625" style="71" customWidth="1"/>
    <col min="9" max="9" width="10.28125" style="72" hidden="1" customWidth="1"/>
    <col min="10" max="16384" width="9.140625" style="70" customWidth="1"/>
  </cols>
  <sheetData>
    <row r="1" spans="1:8" ht="16.5">
      <c r="A1" s="169" t="s">
        <v>71</v>
      </c>
      <c r="B1" s="169"/>
      <c r="F1" s="172" t="s">
        <v>12</v>
      </c>
      <c r="G1" s="172"/>
      <c r="H1" s="172"/>
    </row>
    <row r="2" spans="1:2" ht="16.5">
      <c r="A2" s="171" t="s">
        <v>70</v>
      </c>
      <c r="B2" s="171"/>
    </row>
    <row r="3" ht="15" customHeight="1"/>
    <row r="4" spans="1:9" ht="20.25" customHeight="1">
      <c r="A4" s="173" t="s">
        <v>93</v>
      </c>
      <c r="B4" s="173"/>
      <c r="C4" s="173"/>
      <c r="D4" s="173"/>
      <c r="E4" s="173"/>
      <c r="F4" s="173"/>
      <c r="G4" s="173"/>
      <c r="H4" s="173"/>
      <c r="I4" s="173"/>
    </row>
    <row r="5" spans="1:9" ht="21" customHeight="1">
      <c r="A5" s="170" t="str">
        <f>'93ck'!A5:H5</f>
        <v>(Kèm theo Quyết định số 548/QĐ-UBND ngày 24/4/2024 của UBND thành phố)</v>
      </c>
      <c r="B5" s="170"/>
      <c r="C5" s="170"/>
      <c r="D5" s="170"/>
      <c r="E5" s="170"/>
      <c r="F5" s="170"/>
      <c r="G5" s="170"/>
      <c r="H5" s="170"/>
      <c r="I5" s="170"/>
    </row>
    <row r="6" spans="1:9" ht="18" customHeight="1">
      <c r="A6" s="77"/>
      <c r="B6" s="75"/>
      <c r="C6" s="76"/>
      <c r="D6" s="78"/>
      <c r="E6" s="79"/>
      <c r="F6" s="161" t="s">
        <v>76</v>
      </c>
      <c r="G6" s="161"/>
      <c r="H6" s="161"/>
      <c r="I6" s="161"/>
    </row>
    <row r="7" spans="1:9" ht="20.25" customHeight="1">
      <c r="A7" s="159" t="s">
        <v>94</v>
      </c>
      <c r="B7" s="157" t="s">
        <v>95</v>
      </c>
      <c r="C7" s="155" t="s">
        <v>97</v>
      </c>
      <c r="D7" s="155" t="s">
        <v>98</v>
      </c>
      <c r="E7" s="153" t="s">
        <v>96</v>
      </c>
      <c r="F7" s="164" t="s">
        <v>42</v>
      </c>
      <c r="G7" s="164"/>
      <c r="H7" s="164"/>
      <c r="I7" s="95"/>
    </row>
    <row r="8" spans="1:9" ht="66.75" customHeight="1">
      <c r="A8" s="160"/>
      <c r="B8" s="158"/>
      <c r="C8" s="156"/>
      <c r="D8" s="156" t="s">
        <v>36</v>
      </c>
      <c r="E8" s="154"/>
      <c r="F8" s="69" t="s">
        <v>97</v>
      </c>
      <c r="G8" s="69" t="s">
        <v>99</v>
      </c>
      <c r="H8" s="68" t="s">
        <v>37</v>
      </c>
      <c r="I8" s="96" t="s">
        <v>102</v>
      </c>
    </row>
    <row r="9" spans="1:9" s="84" customFormat="1" ht="15.75" customHeight="1">
      <c r="A9" s="117" t="s">
        <v>1</v>
      </c>
      <c r="B9" s="131" t="s">
        <v>11</v>
      </c>
      <c r="C9" s="118">
        <v>1</v>
      </c>
      <c r="D9" s="118">
        <v>2</v>
      </c>
      <c r="E9" s="119">
        <v>3</v>
      </c>
      <c r="F9" s="120">
        <v>4</v>
      </c>
      <c r="G9" s="120">
        <v>5</v>
      </c>
      <c r="H9" s="121">
        <v>6</v>
      </c>
      <c r="I9" s="122"/>
    </row>
    <row r="10" spans="1:9" ht="19.5" customHeight="1">
      <c r="A10" s="44"/>
      <c r="B10" s="60" t="s">
        <v>69</v>
      </c>
      <c r="C10" s="97">
        <f>C11+C32+C36</f>
        <v>941359</v>
      </c>
      <c r="D10" s="97">
        <f>D11+D32+D36+D37</f>
        <v>956059</v>
      </c>
      <c r="E10" s="98">
        <f>E11+E32+E36</f>
        <v>199351</v>
      </c>
      <c r="F10" s="136">
        <f>(E10/C10)*100</f>
        <v>21.176936747829465</v>
      </c>
      <c r="G10" s="136">
        <f>(E10/D10)*100</f>
        <v>20.851328213007776</v>
      </c>
      <c r="H10" s="137">
        <f aca="true" t="shared" si="0" ref="H10:H20">(E10/I10)*100</f>
        <v>95.35040560189792</v>
      </c>
      <c r="I10" s="81">
        <f>I11+I32+I36+I37</f>
        <v>209072</v>
      </c>
    </row>
    <row r="11" spans="1:9" s="82" customFormat="1" ht="25.5" customHeight="1">
      <c r="A11" s="43" t="s">
        <v>1</v>
      </c>
      <c r="B11" s="40" t="s">
        <v>68</v>
      </c>
      <c r="C11" s="99">
        <f>C12+C16+C30</f>
        <v>830288</v>
      </c>
      <c r="D11" s="99">
        <f>D12+D16+D30</f>
        <v>830288</v>
      </c>
      <c r="E11" s="99">
        <f>E12+E16+E30+E31</f>
        <v>191522</v>
      </c>
      <c r="F11" s="136">
        <f aca="true" t="shared" si="1" ref="F11:F16">(E11/C11)*100</f>
        <v>23.066935810224887</v>
      </c>
      <c r="G11" s="136">
        <f aca="true" t="shared" si="2" ref="G11:G17">(E11/D11)*100</f>
        <v>23.066935810224887</v>
      </c>
      <c r="H11" s="137">
        <f t="shared" si="0"/>
        <v>101.3204532709786</v>
      </c>
      <c r="I11" s="38">
        <f>I12+I16+I30+I31</f>
        <v>189026</v>
      </c>
    </row>
    <row r="12" spans="1:9" s="74" customFormat="1" ht="15" customHeight="1">
      <c r="A12" s="43" t="s">
        <v>2</v>
      </c>
      <c r="B12" s="40" t="s">
        <v>67</v>
      </c>
      <c r="C12" s="99">
        <f>C13+C14+C15</f>
        <v>149053</v>
      </c>
      <c r="D12" s="99">
        <f>D13+D14+D15</f>
        <v>149053</v>
      </c>
      <c r="E12" s="100">
        <f>E13</f>
        <v>20559</v>
      </c>
      <c r="F12" s="136">
        <f t="shared" si="1"/>
        <v>13.793080313713915</v>
      </c>
      <c r="G12" s="136">
        <f t="shared" si="2"/>
        <v>13.793080313713915</v>
      </c>
      <c r="H12" s="137">
        <f t="shared" si="0"/>
        <v>133.6822940373236</v>
      </c>
      <c r="I12" s="38">
        <f>I13</f>
        <v>15379</v>
      </c>
    </row>
    <row r="13" spans="1:9" ht="16.5" customHeight="1">
      <c r="A13" s="132"/>
      <c r="B13" s="58" t="s">
        <v>101</v>
      </c>
      <c r="C13" s="101">
        <v>149053</v>
      </c>
      <c r="D13" s="101">
        <f>C13</f>
        <v>149053</v>
      </c>
      <c r="E13" s="102">
        <v>20559</v>
      </c>
      <c r="F13" s="138">
        <f t="shared" si="1"/>
        <v>13.793080313713915</v>
      </c>
      <c r="G13" s="138">
        <f t="shared" si="2"/>
        <v>13.793080313713915</v>
      </c>
      <c r="H13" s="139">
        <f t="shared" si="0"/>
        <v>133.6822940373236</v>
      </c>
      <c r="I13" s="83">
        <v>15379</v>
      </c>
    </row>
    <row r="14" spans="1:9" ht="18.75" customHeight="1" hidden="1">
      <c r="A14" s="132"/>
      <c r="B14" s="58" t="s">
        <v>38</v>
      </c>
      <c r="C14" s="101"/>
      <c r="D14" s="101"/>
      <c r="E14" s="102">
        <v>0</v>
      </c>
      <c r="F14" s="138" t="e">
        <f t="shared" si="1"/>
        <v>#DIV/0!</v>
      </c>
      <c r="G14" s="138" t="e">
        <f t="shared" si="2"/>
        <v>#DIV/0!</v>
      </c>
      <c r="H14" s="139">
        <f t="shared" si="0"/>
        <v>0</v>
      </c>
      <c r="I14" s="83">
        <v>2540</v>
      </c>
    </row>
    <row r="15" spans="1:9" ht="15" hidden="1">
      <c r="A15" s="132"/>
      <c r="B15" s="58" t="s">
        <v>39</v>
      </c>
      <c r="C15" s="101"/>
      <c r="D15" s="101"/>
      <c r="E15" s="102">
        <v>0</v>
      </c>
      <c r="F15" s="138" t="e">
        <f t="shared" si="1"/>
        <v>#DIV/0!</v>
      </c>
      <c r="G15" s="138" t="e">
        <f t="shared" si="2"/>
        <v>#DIV/0!</v>
      </c>
      <c r="H15" s="139" t="e">
        <f t="shared" si="0"/>
        <v>#DIV/0!</v>
      </c>
      <c r="I15" s="83"/>
    </row>
    <row r="16" spans="1:9" s="74" customFormat="1" ht="15.75" customHeight="1">
      <c r="A16" s="43" t="s">
        <v>10</v>
      </c>
      <c r="B16" s="40" t="s">
        <v>14</v>
      </c>
      <c r="C16" s="97">
        <v>662335</v>
      </c>
      <c r="D16" s="97">
        <v>662335</v>
      </c>
      <c r="E16" s="98">
        <f>E17+E18+E19+E21+E22+E23+E24+E27+E29+E20</f>
        <v>170963</v>
      </c>
      <c r="F16" s="136">
        <f t="shared" si="1"/>
        <v>25.81216453909276</v>
      </c>
      <c r="G16" s="136">
        <f t="shared" si="2"/>
        <v>25.81216453909276</v>
      </c>
      <c r="H16" s="137">
        <f t="shared" si="0"/>
        <v>116.73733876859838</v>
      </c>
      <c r="I16" s="81">
        <f>I17+I18+I19+I20+I21+I22+I23+I24+I27+I28+I29</f>
        <v>146451</v>
      </c>
    </row>
    <row r="17" spans="1:9" ht="14.25" customHeight="1">
      <c r="A17" s="133">
        <v>1</v>
      </c>
      <c r="B17" s="58" t="s">
        <v>79</v>
      </c>
      <c r="C17" s="101"/>
      <c r="D17" s="101">
        <v>84360</v>
      </c>
      <c r="E17" s="102">
        <v>9182</v>
      </c>
      <c r="F17" s="138"/>
      <c r="G17" s="138">
        <f t="shared" si="2"/>
        <v>10.884305357989568</v>
      </c>
      <c r="H17" s="139">
        <f t="shared" si="0"/>
        <v>92.3835395915082</v>
      </c>
      <c r="I17" s="83">
        <v>9939</v>
      </c>
    </row>
    <row r="18" spans="1:9" ht="14.25" customHeight="1">
      <c r="A18" s="133">
        <v>2</v>
      </c>
      <c r="B18" s="58" t="s">
        <v>80</v>
      </c>
      <c r="C18" s="101"/>
      <c r="D18" s="101">
        <v>5788</v>
      </c>
      <c r="E18" s="102">
        <v>1540</v>
      </c>
      <c r="F18" s="138"/>
      <c r="G18" s="138">
        <f>(E18/D18)*100</f>
        <v>26.606772633033867</v>
      </c>
      <c r="H18" s="139">
        <f t="shared" si="0"/>
        <v>100.39113428943938</v>
      </c>
      <c r="I18" s="83">
        <v>1534</v>
      </c>
    </row>
    <row r="19" spans="1:9" ht="14.25" customHeight="1">
      <c r="A19" s="133">
        <v>3</v>
      </c>
      <c r="B19" s="58" t="s">
        <v>81</v>
      </c>
      <c r="C19" s="101"/>
      <c r="D19" s="101">
        <v>1487</v>
      </c>
      <c r="E19" s="102">
        <v>284</v>
      </c>
      <c r="F19" s="138"/>
      <c r="G19" s="138">
        <f>(E19/D19)*100</f>
        <v>19.09885675857431</v>
      </c>
      <c r="H19" s="139">
        <f t="shared" si="0"/>
        <v>129.68036529680364</v>
      </c>
      <c r="I19" s="83">
        <v>219</v>
      </c>
    </row>
    <row r="20" spans="1:9" ht="15" customHeight="1">
      <c r="A20" s="133">
        <v>4</v>
      </c>
      <c r="B20" s="58" t="s">
        <v>82</v>
      </c>
      <c r="C20" s="101"/>
      <c r="D20" s="101">
        <v>5000</v>
      </c>
      <c r="E20" s="102">
        <v>5000</v>
      </c>
      <c r="F20" s="138"/>
      <c r="G20" s="138">
        <f>(E20/D20)*100</f>
        <v>100</v>
      </c>
      <c r="H20" s="139">
        <f t="shared" si="0"/>
        <v>100</v>
      </c>
      <c r="I20" s="83">
        <v>5000</v>
      </c>
    </row>
    <row r="21" spans="1:9" ht="15" customHeight="1">
      <c r="A21" s="133">
        <v>5</v>
      </c>
      <c r="B21" s="58" t="s">
        <v>83</v>
      </c>
      <c r="C21" s="101">
        <v>313288</v>
      </c>
      <c r="D21" s="101">
        <v>304178</v>
      </c>
      <c r="E21" s="102">
        <v>79335</v>
      </c>
      <c r="F21" s="138">
        <f>(E21/C21)*100</f>
        <v>25.323344654120174</v>
      </c>
      <c r="G21" s="138">
        <f>(E21/D21)*100</f>
        <v>26.081767912209298</v>
      </c>
      <c r="H21" s="139">
        <f>(E21/I21)*100</f>
        <v>129.73622671746986</v>
      </c>
      <c r="I21" s="83">
        <v>61151</v>
      </c>
    </row>
    <row r="22" spans="1:9" ht="15.75" customHeight="1">
      <c r="A22" s="133">
        <v>7</v>
      </c>
      <c r="B22" s="58" t="s">
        <v>84</v>
      </c>
      <c r="C22" s="101"/>
      <c r="D22" s="103">
        <v>57410</v>
      </c>
      <c r="E22" s="102">
        <v>24238</v>
      </c>
      <c r="F22" s="138"/>
      <c r="G22" s="138">
        <f>(E22/D22)*100</f>
        <v>42.219125587876675</v>
      </c>
      <c r="H22" s="139">
        <f aca="true" t="shared" si="3" ref="H22:H27">(E22/I22)*100</f>
        <v>129.60804235067644</v>
      </c>
      <c r="I22" s="83">
        <v>18701</v>
      </c>
    </row>
    <row r="23" spans="1:9" s="84" customFormat="1" ht="15" customHeight="1">
      <c r="A23" s="133">
        <v>8</v>
      </c>
      <c r="B23" s="58" t="s">
        <v>85</v>
      </c>
      <c r="C23" s="101"/>
      <c r="D23" s="101">
        <v>43672</v>
      </c>
      <c r="E23" s="102">
        <v>15993</v>
      </c>
      <c r="F23" s="138"/>
      <c r="G23" s="138">
        <f aca="true" t="shared" si="4" ref="G23:G36">(E23/D23)*100</f>
        <v>36.620718080234475</v>
      </c>
      <c r="H23" s="139">
        <f t="shared" si="3"/>
        <v>110.11429358303498</v>
      </c>
      <c r="I23" s="83">
        <v>14524</v>
      </c>
    </row>
    <row r="24" spans="1:9" s="84" customFormat="1" ht="15" customHeight="1">
      <c r="A24" s="133">
        <v>9</v>
      </c>
      <c r="B24" s="58" t="s">
        <v>86</v>
      </c>
      <c r="C24" s="101"/>
      <c r="D24" s="101">
        <f>D25+D26</f>
        <v>10591</v>
      </c>
      <c r="E24" s="101">
        <f>E25+E26</f>
        <v>4037</v>
      </c>
      <c r="F24" s="138"/>
      <c r="G24" s="138">
        <f t="shared" si="4"/>
        <v>38.11726937966198</v>
      </c>
      <c r="H24" s="139">
        <f t="shared" si="3"/>
        <v>98.63181040801369</v>
      </c>
      <c r="I24" s="86">
        <f>I25+I26</f>
        <v>4093</v>
      </c>
    </row>
    <row r="25" spans="1:9" s="85" customFormat="1" ht="18.75" customHeight="1">
      <c r="A25" s="134"/>
      <c r="B25" s="130" t="s">
        <v>87</v>
      </c>
      <c r="C25" s="104"/>
      <c r="D25" s="105">
        <v>9058</v>
      </c>
      <c r="E25" s="106">
        <v>3043</v>
      </c>
      <c r="F25" s="138"/>
      <c r="G25" s="138">
        <f t="shared" si="4"/>
        <v>33.59461249724001</v>
      </c>
      <c r="H25" s="139">
        <f t="shared" si="3"/>
        <v>101.97721179624666</v>
      </c>
      <c r="I25" s="107">
        <v>2984</v>
      </c>
    </row>
    <row r="26" spans="1:9" s="85" customFormat="1" ht="18.75" customHeight="1">
      <c r="A26" s="134"/>
      <c r="B26" s="130" t="s">
        <v>88</v>
      </c>
      <c r="C26" s="104"/>
      <c r="D26" s="105">
        <v>1533</v>
      </c>
      <c r="E26" s="106">
        <v>994</v>
      </c>
      <c r="F26" s="138"/>
      <c r="G26" s="138">
        <f t="shared" si="4"/>
        <v>64.84018264840182</v>
      </c>
      <c r="H26" s="139">
        <f t="shared" si="3"/>
        <v>89.6302975653742</v>
      </c>
      <c r="I26" s="107">
        <v>1109</v>
      </c>
    </row>
    <row r="27" spans="1:9" ht="16.5" customHeight="1">
      <c r="A27" s="133">
        <v>10</v>
      </c>
      <c r="B27" s="58" t="s">
        <v>103</v>
      </c>
      <c r="C27" s="101"/>
      <c r="D27" s="101">
        <v>7338</v>
      </c>
      <c r="E27" s="102">
        <v>150</v>
      </c>
      <c r="F27" s="138"/>
      <c r="G27" s="138">
        <f t="shared" si="4"/>
        <v>2.044153720359771</v>
      </c>
      <c r="H27" s="139">
        <f t="shared" si="3"/>
        <v>300</v>
      </c>
      <c r="I27" s="83">
        <v>50</v>
      </c>
    </row>
    <row r="28" spans="1:9" ht="16.5" customHeight="1">
      <c r="A28" s="135">
        <v>11</v>
      </c>
      <c r="B28" s="58" t="s">
        <v>89</v>
      </c>
      <c r="C28" s="108"/>
      <c r="D28" s="102">
        <v>20499</v>
      </c>
      <c r="E28" s="102">
        <v>0</v>
      </c>
      <c r="F28" s="138"/>
      <c r="G28" s="138">
        <f t="shared" si="4"/>
        <v>0</v>
      </c>
      <c r="H28" s="139"/>
      <c r="I28" s="83"/>
    </row>
    <row r="29" spans="1:9" ht="15">
      <c r="A29" s="133">
        <v>12</v>
      </c>
      <c r="B29" s="58" t="s">
        <v>90</v>
      </c>
      <c r="C29" s="101"/>
      <c r="D29" s="101">
        <v>122012</v>
      </c>
      <c r="E29" s="102">
        <v>31204</v>
      </c>
      <c r="F29" s="138"/>
      <c r="G29" s="138">
        <f>(E29/D29)*100</f>
        <v>25.57453365242763</v>
      </c>
      <c r="H29" s="139">
        <f>(E29/I29)*100</f>
        <v>99.88476312419975</v>
      </c>
      <c r="I29" s="83">
        <v>31240</v>
      </c>
    </row>
    <row r="30" spans="1:9" s="74" customFormat="1" ht="21.75" customHeight="1">
      <c r="A30" s="43" t="s">
        <v>15</v>
      </c>
      <c r="B30" s="40" t="s">
        <v>66</v>
      </c>
      <c r="C30" s="97">
        <v>18900</v>
      </c>
      <c r="D30" s="97">
        <v>18900</v>
      </c>
      <c r="E30" s="102">
        <v>0</v>
      </c>
      <c r="F30" s="138">
        <f>(E30/C30)*100</f>
        <v>0</v>
      </c>
      <c r="G30" s="138">
        <f t="shared" si="4"/>
        <v>0</v>
      </c>
      <c r="H30" s="139"/>
      <c r="I30" s="83"/>
    </row>
    <row r="31" spans="1:9" s="74" customFormat="1" ht="21.75" customHeight="1">
      <c r="A31" s="43" t="s">
        <v>23</v>
      </c>
      <c r="B31" s="40" t="s">
        <v>53</v>
      </c>
      <c r="C31" s="97"/>
      <c r="D31" s="97"/>
      <c r="E31" s="98"/>
      <c r="F31" s="138"/>
      <c r="G31" s="138"/>
      <c r="H31" s="139"/>
      <c r="I31" s="83">
        <v>27196</v>
      </c>
    </row>
    <row r="32" spans="1:9" ht="30" customHeight="1">
      <c r="A32" s="43" t="s">
        <v>11</v>
      </c>
      <c r="B32" s="40" t="s">
        <v>91</v>
      </c>
      <c r="C32" s="97">
        <f>SUM(C33:C34)</f>
        <v>111071</v>
      </c>
      <c r="D32" s="97">
        <f>SUM(D33:D34)</f>
        <v>111071</v>
      </c>
      <c r="E32" s="98">
        <f>E33+E34</f>
        <v>7829</v>
      </c>
      <c r="F32" s="136">
        <f>(E32/C32)*100</f>
        <v>7.048644560686408</v>
      </c>
      <c r="G32" s="136">
        <f t="shared" si="4"/>
        <v>7.048644560686408</v>
      </c>
      <c r="H32" s="137">
        <f>(E32/I32)*100</f>
        <v>39.05517310186571</v>
      </c>
      <c r="I32" s="81">
        <f>I33+I34+I35</f>
        <v>20046</v>
      </c>
    </row>
    <row r="33" spans="1:9" ht="21.75" customHeight="1">
      <c r="A33" s="44">
        <v>1</v>
      </c>
      <c r="B33" s="58" t="s">
        <v>40</v>
      </c>
      <c r="C33" s="102">
        <v>54000</v>
      </c>
      <c r="D33" s="102">
        <f>C33</f>
        <v>54000</v>
      </c>
      <c r="E33" s="102">
        <v>1934</v>
      </c>
      <c r="F33" s="138">
        <f>(E33/C33)*100</f>
        <v>3.5814814814814815</v>
      </c>
      <c r="G33" s="138">
        <f t="shared" si="4"/>
        <v>3.5814814814814815</v>
      </c>
      <c r="H33" s="139">
        <f>E33/I33%</f>
        <v>37.85476609904091</v>
      </c>
      <c r="I33" s="83">
        <v>5109</v>
      </c>
    </row>
    <row r="34" spans="1:9" ht="21.75" customHeight="1">
      <c r="A34" s="44">
        <v>2</v>
      </c>
      <c r="B34" s="58" t="s">
        <v>41</v>
      </c>
      <c r="C34" s="102">
        <v>57071</v>
      </c>
      <c r="D34" s="102">
        <f>C34</f>
        <v>57071</v>
      </c>
      <c r="E34" s="102">
        <v>5895</v>
      </c>
      <c r="F34" s="138">
        <f>(E34/C34)*100</f>
        <v>10.329239018065216</v>
      </c>
      <c r="G34" s="138">
        <f t="shared" si="4"/>
        <v>10.329239018065216</v>
      </c>
      <c r="H34" s="139">
        <f>E34/I34%</f>
        <v>39.46575617593894</v>
      </c>
      <c r="I34" s="83">
        <v>14937</v>
      </c>
    </row>
    <row r="35" spans="1:9" ht="21.75" customHeight="1" hidden="1">
      <c r="A35" s="44">
        <v>3</v>
      </c>
      <c r="B35" s="111" t="s">
        <v>75</v>
      </c>
      <c r="C35" s="102"/>
      <c r="D35" s="102"/>
      <c r="E35" s="102"/>
      <c r="F35" s="138"/>
      <c r="G35" s="138"/>
      <c r="H35" s="139"/>
      <c r="I35" s="83"/>
    </row>
    <row r="36" spans="1:9" s="74" customFormat="1" ht="21.75" customHeight="1" hidden="1">
      <c r="A36" s="43"/>
      <c r="B36" s="40" t="s">
        <v>58</v>
      </c>
      <c r="C36" s="109"/>
      <c r="D36" s="97"/>
      <c r="E36" s="98"/>
      <c r="F36" s="138"/>
      <c r="G36" s="136" t="e">
        <f t="shared" si="4"/>
        <v>#DIV/0!</v>
      </c>
      <c r="H36" s="139"/>
      <c r="I36" s="81">
        <v>0</v>
      </c>
    </row>
    <row r="37" spans="1:9" ht="33.75" customHeight="1">
      <c r="A37" s="43" t="s">
        <v>65</v>
      </c>
      <c r="B37" s="40" t="s">
        <v>59</v>
      </c>
      <c r="C37" s="109"/>
      <c r="D37" s="97">
        <v>14700</v>
      </c>
      <c r="E37" s="98">
        <v>0</v>
      </c>
      <c r="F37" s="138"/>
      <c r="G37" s="136">
        <f>(E37/D37)*100</f>
        <v>0</v>
      </c>
      <c r="H37" s="139"/>
      <c r="I37" s="110">
        <v>0</v>
      </c>
    </row>
    <row r="38" ht="12.75">
      <c r="B38" s="84"/>
    </row>
  </sheetData>
  <sheetProtection/>
  <mergeCells count="12">
    <mergeCell ref="A4:I4"/>
    <mergeCell ref="B7:B8"/>
    <mergeCell ref="A7:A8"/>
    <mergeCell ref="A1:B1"/>
    <mergeCell ref="A5:I5"/>
    <mergeCell ref="C7:C8"/>
    <mergeCell ref="D7:D8"/>
    <mergeCell ref="F7:H7"/>
    <mergeCell ref="F6:I6"/>
    <mergeCell ref="A2:B2"/>
    <mergeCell ref="F1:H1"/>
    <mergeCell ref="E7:E8"/>
  </mergeCells>
  <printOptions/>
  <pageMargins left="0.5511811023622047" right="0.31496062992125984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2021-04-09T00:22:24Z</cp:lastPrinted>
  <dcterms:created xsi:type="dcterms:W3CDTF">2019-04-17T08:29:21Z</dcterms:created>
  <dcterms:modified xsi:type="dcterms:W3CDTF">2024-04-24T08:37:17Z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QY5UZ4ZQWDMN-2102554853-2312</vt:lpwstr>
  </property>
  <property fmtid="{D5CDD505-2E9C-101B-9397-08002B2CF9AE}" pid="4" name="_dlc_DocIdItemGu">
    <vt:lpwstr>24ec6dcb-3a8d-4caa-8f58-dc039c1cb990</vt:lpwstr>
  </property>
  <property fmtid="{D5CDD505-2E9C-101B-9397-08002B2CF9AE}" pid="5" name="_dlc_DocIdU">
    <vt:lpwstr>https://longkhanh.dongnai.gov.vn/_layouts/15/DocIdRedir.aspx?ID=QY5UZ4ZQWDMN-2102554853-2312, QY5UZ4ZQWDMN-2102554853-2312</vt:lpwstr>
  </property>
</Properties>
</file>